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N:\2. Projects and Missions\2.1. Permanent Missions\Sectorstatistieken\Kostprijsindices Geregeld en Bijzonder Geregeld\"/>
    </mc:Choice>
  </mc:AlternateContent>
  <xr:revisionPtr revIDLastSave="0" documentId="13_ncr:1_{FB30CB0F-27A7-4C2E-8063-D8C9AE86AC96}" xr6:coauthVersionLast="47" xr6:coauthVersionMax="47" xr10:uidLastSave="{00000000-0000-0000-0000-000000000000}"/>
  <workbookProtection workbookAlgorithmName="SHA-512" workbookHashValue="A7wUveDMJWk32j0CtCyQi+UtDpQZgX6HSGJACr8Cz4qK2p0GYj71fUCH+pjtGWi0AXzgHmKC5YfmpujnjtVJKA==" workbookSaltValue="69ORDa5NcPXwdr9IPObjjQ==" workbookSpinCount="100000" lockStructure="1"/>
  <bookViews>
    <workbookView xWindow="28680" yWindow="-120" windowWidth="38640" windowHeight="21120" tabRatio="803" firstSheet="1" activeTab="4" xr2:uid="{00000000-000D-0000-FFFF-FFFF00000000}"/>
  </bookViews>
  <sheets>
    <sheet name="Wallonie Régulier" sheetId="28" state="hidden" r:id="rId1"/>
    <sheet name="Wallonie - Régulier spécialisé" sheetId="26" r:id="rId2"/>
    <sheet name="Bruxelles transport cocof" sheetId="29" r:id="rId3"/>
    <sheet name="Vlaanderen Geregeld" sheetId="30" state="hidden" r:id="rId4"/>
    <sheet name="Vlaanderen - Bijzonder Geregeld" sheetId="25" r:id="rId5"/>
    <sheet name="Vlaanderen - Bijzonder DE LIJN" sheetId="31" r:id="rId6"/>
  </sheets>
  <definedNames>
    <definedName name="_xlnm.Print_Area" localSheetId="2">'Bruxelles transport cocof'!$A$1:$F$21</definedName>
    <definedName name="_xlnm.Print_Area" localSheetId="5">'Vlaanderen - Bijzonder DE LIJN'!$B$2:$E$16</definedName>
    <definedName name="_xlnm.Print_Area" localSheetId="4">'Vlaanderen - Bijzonder Geregeld'!$B$2:$L$44</definedName>
    <definedName name="_xlnm.Print_Area" localSheetId="3">'Vlaanderen Geregeld'!$A$1:$F$42</definedName>
    <definedName name="_xlnm.Print_Area" localSheetId="1">'Wallonie - Régulier spécialisé'!$A$1:$F$23</definedName>
    <definedName name="_xlnm.Print_Area" localSheetId="0">'Wallonie Régulier'!$A$1:$F$35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9" l="1"/>
  <c r="D14" i="31"/>
  <c r="E20" i="26"/>
  <c r="E18" i="26"/>
  <c r="D13" i="31"/>
  <c r="E17" i="29"/>
  <c r="E20" i="28"/>
  <c r="E21" i="28"/>
  <c r="E22" i="28"/>
  <c r="E23" i="28"/>
  <c r="E24" i="28"/>
  <c r="E25" i="28"/>
  <c r="E26" i="28"/>
  <c r="E27" i="28"/>
  <c r="E28" i="28"/>
  <c r="E17" i="26"/>
  <c r="E19" i="26"/>
  <c r="E21" i="30"/>
  <c r="E22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5" i="30"/>
  <c r="E36" i="30"/>
  <c r="E15" i="26"/>
  <c r="E16" i="26"/>
  <c r="J18" i="25"/>
  <c r="J19" i="25" s="1"/>
  <c r="J20" i="25" s="1"/>
  <c r="J21" i="25" s="1"/>
  <c r="J22" i="25" s="1"/>
  <c r="J23" i="25" s="1"/>
  <c r="J24" i="25" s="1"/>
  <c r="J25" i="25" s="1"/>
  <c r="J26" i="25" s="1"/>
  <c r="J27" i="25" s="1"/>
  <c r="J28" i="25" s="1"/>
  <c r="J29" i="25" s="1"/>
  <c r="J30" i="25" s="1"/>
  <c r="J31" i="25" s="1"/>
  <c r="J32" i="25" s="1"/>
  <c r="J33" i="25" s="1"/>
  <c r="J34" i="25" s="1"/>
  <c r="J35" i="25" s="1"/>
  <c r="J36" i="25" s="1"/>
  <c r="J37" i="25" s="1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19" i="25"/>
  <c r="I20" i="25"/>
  <c r="E14" i="26"/>
  <c r="E20" i="30" l="1"/>
  <c r="E19" i="30"/>
  <c r="E18" i="30"/>
  <c r="E17" i="30"/>
  <c r="E16" i="30"/>
  <c r="E15" i="30"/>
  <c r="E14" i="30"/>
  <c r="E13" i="30"/>
  <c r="E12" i="30"/>
  <c r="E11" i="30"/>
  <c r="E10" i="30"/>
  <c r="E9" i="30"/>
  <c r="E8" i="30"/>
  <c r="E7" i="30"/>
  <c r="J17" i="25"/>
  <c r="J11" i="25"/>
  <c r="D21" i="29"/>
  <c r="E9" i="29"/>
  <c r="E10" i="29"/>
  <c r="E11" i="29"/>
  <c r="E12" i="29"/>
  <c r="E8" i="29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E13" i="26"/>
  <c r="E12" i="26"/>
  <c r="E10" i="26"/>
  <c r="E9" i="26"/>
  <c r="E8" i="26"/>
  <c r="E11" i="26"/>
  <c r="E7" i="26"/>
  <c r="J8" i="25"/>
  <c r="J9" i="25"/>
  <c r="J10" i="25"/>
  <c r="J12" i="25"/>
  <c r="J13" i="25"/>
  <c r="J14" i="25"/>
  <c r="J15" i="25"/>
  <c r="J16" i="25"/>
  <c r="J7" i="25"/>
  <c r="K22" i="25" s="1"/>
  <c r="D21" i="26"/>
  <c r="E21" i="26"/>
  <c r="F21" i="26" s="1"/>
  <c r="G21" i="26" s="1"/>
  <c r="H21" i="26" s="1"/>
  <c r="I21" i="26" s="1"/>
  <c r="J21" i="26" s="1"/>
  <c r="K21" i="26" s="1"/>
  <c r="L21" i="26" s="1"/>
  <c r="M21" i="26" s="1"/>
  <c r="N21" i="26" s="1"/>
  <c r="O21" i="26" s="1"/>
  <c r="P21" i="26" s="1"/>
  <c r="Q21" i="26" s="1"/>
  <c r="R21" i="26" s="1"/>
  <c r="S21" i="26" s="1"/>
  <c r="T21" i="26" s="1"/>
  <c r="U21" i="26" s="1"/>
  <c r="V21" i="26" s="1"/>
  <c r="W21" i="26" s="1"/>
  <c r="X21" i="26" s="1"/>
  <c r="Y21" i="26" s="1"/>
  <c r="Z21" i="26" s="1"/>
  <c r="D23" i="26"/>
  <c r="K20" i="25" l="1"/>
  <c r="K37" i="25"/>
  <c r="K31" i="25"/>
  <c r="K32" i="25"/>
  <c r="K21" i="25"/>
  <c r="K26" i="25"/>
  <c r="K12" i="25"/>
  <c r="K25" i="25"/>
  <c r="K30" i="25"/>
  <c r="K35" i="25"/>
  <c r="K7" i="25"/>
  <c r="K19" i="25"/>
  <c r="K29" i="25"/>
  <c r="K34" i="25"/>
  <c r="K24" i="25"/>
  <c r="K23" i="25"/>
  <c r="K36" i="25"/>
  <c r="K33" i="25"/>
  <c r="K27" i="25"/>
  <c r="K28" i="25"/>
  <c r="K17" i="25"/>
  <c r="K13" i="25"/>
  <c r="K8" i="25"/>
  <c r="K10" i="25"/>
  <c r="K14" i="25"/>
  <c r="K11" i="25"/>
  <c r="K9" i="25"/>
  <c r="K15" i="25"/>
  <c r="K16" i="25"/>
  <c r="K18" i="25"/>
</calcChain>
</file>

<file path=xl/sharedStrings.xml><?xml version="1.0" encoding="utf-8"?>
<sst xmlns="http://schemas.openxmlformats.org/spreadsheetml/2006/main" count="51" uniqueCount="27">
  <si>
    <t>Toepassingsdatum</t>
  </si>
  <si>
    <t>Index</t>
  </si>
  <si>
    <t>Date d'application</t>
  </si>
  <si>
    <t>Standaardkostprijs  / km</t>
  </si>
  <si>
    <t>Prix de revient standard / km</t>
  </si>
  <si>
    <t>Indice</t>
  </si>
  <si>
    <t>tot 20 pl</t>
  </si>
  <si>
    <t xml:space="preserve">van 21 tot 30 </t>
  </si>
  <si>
    <t>van 31 tot 38</t>
  </si>
  <si>
    <t>meer dan 38</t>
  </si>
  <si>
    <t>gemiddeld</t>
  </si>
  <si>
    <t>Kostprijsindices Geregeld Vervoer Wallonië</t>
  </si>
  <si>
    <t>Indices prix de revient services réguliers en Wallonie</t>
  </si>
  <si>
    <t>Kostprijsindices Geregeld Vervoer Vlaanderen</t>
  </si>
  <si>
    <t>Kostprijsindices Bijzonder Geregeld Vlaanderen</t>
  </si>
  <si>
    <t>jaar-op-jaar stijging</t>
  </si>
  <si>
    <t>toebedeling aan laatste maanden</t>
  </si>
  <si>
    <t>Indices prix de revient services réguliers spécialisé en Wallonie</t>
  </si>
  <si>
    <t>Kostprijsindices Bijzonder Geregeld Vervoer Wallonië</t>
  </si>
  <si>
    <t>Indices prix de revient services réguliers spécialisé à Bruxelles</t>
  </si>
  <si>
    <t xml:space="preserve">Prix de revient moyen standard </t>
  </si>
  <si>
    <t xml:space="preserve">Gemiddelde Standaardkostprijs </t>
  </si>
  <si>
    <t>Kostprijsindices Bijzonder Geregeld Vervoer Brussel</t>
  </si>
  <si>
    <t>Indices prix de revient services réguliers en Flandre</t>
  </si>
  <si>
    <t>Indices prix de revient régulier spécialisé en Flandre</t>
  </si>
  <si>
    <t>Indices prix de revient régulier spécialisé en Flandre pour De LIJN</t>
  </si>
  <si>
    <t>Kostprijsindices Bijzonder Geregeld Vlaanderen voor DE LIJN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</si>
</sst>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i/>
      <sz val="11"/>
      <color rgb="FF000000"/>
      <name val="Calibri"/>
      <family val="2"/>
    </font>
    <font>
      <b/>
      <sz val="12"/>
      <color rgb="FF000000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3"/>
      <color theme="0"/>
      <name val="Amasis MT Pro Black"/>
      <family val="1"/>
    </font>
    <font>
      <sz val="12"/>
      <color theme="0"/>
      <name val="Amasis MT Pro Black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D4D8D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0" fillId="2" borderId="0" xfId="0" applyFill="1"/>
    <xf numFmtId="0" fontId="0" fillId="3" borderId="0" xfId="0" applyFill="1"/>
    <xf numFmtId="0" fontId="5" fillId="2" borderId="0" xfId="0" applyFont="1" applyFill="1" applyAlignment="1">
      <alignment horizontal="center" vertical="center" textRotation="90" wrapText="1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14" fontId="2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14" fontId="2" fillId="2" borderId="13" xfId="0" applyNumberFormat="1" applyFon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0" fontId="0" fillId="3" borderId="1" xfId="0" applyFill="1" applyBorder="1"/>
    <xf numFmtId="0" fontId="0" fillId="4" borderId="0" xfId="0" applyFill="1"/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8" fillId="4" borderId="0" xfId="0" applyFont="1" applyFill="1"/>
    <xf numFmtId="164" fontId="0" fillId="2" borderId="3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4" fontId="0" fillId="2" borderId="15" xfId="0" applyNumberForma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8" fillId="4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Standaard 2" xfId="1" xr:uid="{00000000-0005-0000-0000-000002000000}"/>
  </cellStyles>
  <dxfs count="0"/>
  <tableStyles count="0" defaultTableStyle="TableStyleMedium2" defaultPivotStyle="PivotStyleLight16"/>
  <colors>
    <mruColors>
      <color rgb="FF1D4D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137159</xdr:colOff>
      <xdr:row>33</xdr:row>
      <xdr:rowOff>67021</xdr:rowOff>
    </xdr:from>
    <xdr:to>
      <xdr:col>1</xdr:col>
      <xdr:colOff>666750</xdr:colOff>
      <xdr:row>34</xdr:row>
      <xdr:rowOff>131419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E005428A-E93C-31E2-6F11-CD337F408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4" y="6010621"/>
          <a:ext cx="525781" cy="2377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</xdr:colOff>
      <xdr:row>21</xdr:row>
      <xdr:rowOff>49684</xdr:rowOff>
    </xdr:from>
    <xdr:to>
      <xdr:col>2</xdr:col>
      <xdr:colOff>19050</xdr:colOff>
      <xdr:row>22</xdr:row>
      <xdr:rowOff>136517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D5EE88B-1BCC-97CA-6D3A-7DCF9777E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" y="3326284"/>
          <a:ext cx="579120" cy="2754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19</xdr:row>
      <xdr:rowOff>53334</xdr:rowOff>
    </xdr:from>
    <xdr:to>
      <xdr:col>1</xdr:col>
      <xdr:colOff>685799</xdr:colOff>
      <xdr:row>20</xdr:row>
      <xdr:rowOff>130801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DD73E44-F1C1-B590-C10F-DA05A49F1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3025134"/>
          <a:ext cx="571499" cy="2584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</xdr:colOff>
      <xdr:row>40</xdr:row>
      <xdr:rowOff>70398</xdr:rowOff>
    </xdr:from>
    <xdr:to>
      <xdr:col>2</xdr:col>
      <xdr:colOff>171449</xdr:colOff>
      <xdr:row>41</xdr:row>
      <xdr:rowOff>134612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819E9DC-047E-88BA-D2F5-E250795CA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4480473"/>
          <a:ext cx="529589" cy="2413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43</xdr:row>
      <xdr:rowOff>66527</xdr:rowOff>
    </xdr:from>
    <xdr:to>
      <xdr:col>1</xdr:col>
      <xdr:colOff>569595</xdr:colOff>
      <xdr:row>44</xdr:row>
      <xdr:rowOff>117466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0B5829F-5A8F-50D5-EB28-B37028E15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467077"/>
          <a:ext cx="493395" cy="2319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15</xdr:row>
      <xdr:rowOff>66527</xdr:rowOff>
    </xdr:from>
    <xdr:to>
      <xdr:col>1</xdr:col>
      <xdr:colOff>569595</xdr:colOff>
      <xdr:row>16</xdr:row>
      <xdr:rowOff>117466</xdr:rowOff>
    </xdr:to>
    <xdr:pic>
      <xdr:nvPicPr>
        <xdr:cNvPr id="2" name="Afbeelding 3">
          <a:extLst>
            <a:ext uri="{FF2B5EF4-FFF2-40B4-BE49-F238E27FC236}">
              <a16:creationId xmlns:a16="http://schemas.microsoft.com/office/drawing/2014/main" id="{1D74F573-2E8B-46CC-8314-90F00C9FB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331822"/>
          <a:ext cx="493395" cy="233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5"/>
  <sheetViews>
    <sheetView showGridLines="0" showRowColHeaders="0" topLeftCell="A6" zoomScaleNormal="100" workbookViewId="0">
      <selection activeCell="C37" sqref="C37"/>
    </sheetView>
  </sheetViews>
  <sheetFormatPr defaultColWidth="11.44140625" defaultRowHeight="14.4" x14ac:dyDescent="0.3"/>
  <cols>
    <col min="1" max="1" width="2.88671875" style="2" customWidth="1"/>
    <col min="2" max="2" width="11.44140625" style="2"/>
    <col min="3" max="3" width="31" style="2" customWidth="1"/>
    <col min="4" max="4" width="27.109375" style="2" hidden="1" customWidth="1"/>
    <col min="5" max="5" width="26.88671875" style="2" customWidth="1"/>
    <col min="6" max="16384" width="11.44140625" style="2"/>
  </cols>
  <sheetData>
    <row r="2" spans="2:6" ht="17.399999999999999" x14ac:dyDescent="0.3">
      <c r="B2" s="41" t="s">
        <v>11</v>
      </c>
      <c r="C2" s="41"/>
      <c r="D2" s="41"/>
      <c r="E2" s="41"/>
      <c r="F2" s="41"/>
    </row>
    <row r="3" spans="2:6" ht="16.2" x14ac:dyDescent="0.3">
      <c r="B3" s="41" t="s">
        <v>12</v>
      </c>
      <c r="C3" s="42"/>
      <c r="D3" s="42"/>
      <c r="E3" s="42"/>
      <c r="F3" s="42"/>
    </row>
    <row r="4" spans="2:6" x14ac:dyDescent="0.3">
      <c r="B4" s="1"/>
      <c r="C4" s="5"/>
      <c r="D4" s="43"/>
      <c r="E4" s="43"/>
      <c r="F4" s="4"/>
    </row>
    <row r="5" spans="2:6" x14ac:dyDescent="0.3">
      <c r="B5" s="1"/>
      <c r="C5" s="14" t="s">
        <v>0</v>
      </c>
      <c r="D5" s="29" t="s">
        <v>3</v>
      </c>
      <c r="E5" s="30" t="s">
        <v>1</v>
      </c>
      <c r="F5" s="4"/>
    </row>
    <row r="6" spans="2:6" ht="21" customHeight="1" x14ac:dyDescent="0.3">
      <c r="B6" s="1"/>
      <c r="C6" s="14" t="s">
        <v>2</v>
      </c>
      <c r="D6" s="29" t="s">
        <v>4</v>
      </c>
      <c r="E6" s="30" t="s">
        <v>5</v>
      </c>
      <c r="F6" s="4"/>
    </row>
    <row r="7" spans="2:6" x14ac:dyDescent="0.3">
      <c r="B7" s="1"/>
      <c r="C7" s="24">
        <v>40087</v>
      </c>
      <c r="D7" s="25">
        <v>2.9134000000000002</v>
      </c>
      <c r="E7" s="26">
        <f>IF(D7="","",((D7/$D$7)*100))</f>
        <v>100</v>
      </c>
      <c r="F7" s="4"/>
    </row>
    <row r="8" spans="2:6" x14ac:dyDescent="0.3">
      <c r="B8" s="1"/>
      <c r="C8" s="7">
        <v>40269</v>
      </c>
      <c r="D8" s="13">
        <v>2.9538000000000002</v>
      </c>
      <c r="E8" s="8">
        <f>IF(D8="","",((D8/$D$7)*100))</f>
        <v>101.38669595661428</v>
      </c>
      <c r="F8" s="4"/>
    </row>
    <row r="9" spans="2:6" x14ac:dyDescent="0.3">
      <c r="B9" s="1"/>
      <c r="C9" s="7">
        <v>40452</v>
      </c>
      <c r="D9" s="13">
        <v>3.0347</v>
      </c>
      <c r="E9" s="8">
        <f>IF(D9="","",((D9/$D$7)*100))</f>
        <v>104.16352028557698</v>
      </c>
      <c r="F9" s="4"/>
    </row>
    <row r="10" spans="2:6" x14ac:dyDescent="0.3">
      <c r="B10" s="1"/>
      <c r="C10" s="7">
        <v>40634</v>
      </c>
      <c r="D10" s="13">
        <v>3.0731999999999999</v>
      </c>
      <c r="E10" s="8">
        <f>IF(D10="","",((D10/$D$7)*100))</f>
        <v>105.48500034324155</v>
      </c>
      <c r="F10" s="4"/>
    </row>
    <row r="11" spans="2:6" x14ac:dyDescent="0.3">
      <c r="B11" s="1"/>
      <c r="C11" s="7">
        <v>40817</v>
      </c>
      <c r="D11" s="13">
        <v>3.1395</v>
      </c>
      <c r="E11" s="8">
        <f>IF(D11="","",((D11/$D$7)*100))</f>
        <v>107.76069197501201</v>
      </c>
      <c r="F11" s="4"/>
    </row>
    <row r="12" spans="2:6" x14ac:dyDescent="0.3">
      <c r="B12" s="1"/>
      <c r="C12" s="7">
        <v>41000</v>
      </c>
      <c r="D12" s="13">
        <v>3.2199</v>
      </c>
      <c r="E12" s="8">
        <f t="shared" ref="E12:E27" si="0">IF(D12="","",((D12/$D$7)*100))</f>
        <v>110.52035422530375</v>
      </c>
      <c r="F12" s="4"/>
    </row>
    <row r="13" spans="2:6" x14ac:dyDescent="0.3">
      <c r="B13" s="1"/>
      <c r="C13" s="7">
        <v>41091</v>
      </c>
      <c r="D13" s="13">
        <v>3.1394000000000002</v>
      </c>
      <c r="E13" s="8">
        <f t="shared" si="0"/>
        <v>107.75725955927781</v>
      </c>
      <c r="F13" s="4"/>
    </row>
    <row r="14" spans="2:6" x14ac:dyDescent="0.3">
      <c r="B14" s="1"/>
      <c r="C14" s="7">
        <v>41183</v>
      </c>
      <c r="D14" s="13">
        <v>3.1457000000000002</v>
      </c>
      <c r="E14" s="8">
        <f t="shared" si="0"/>
        <v>107.97350175053202</v>
      </c>
      <c r="F14" s="4"/>
    </row>
    <row r="15" spans="2:6" x14ac:dyDescent="0.3">
      <c r="B15" s="1"/>
      <c r="C15" s="7">
        <v>41365</v>
      </c>
      <c r="D15" s="13">
        <v>3.1840999999999999</v>
      </c>
      <c r="E15" s="8">
        <f t="shared" si="0"/>
        <v>109.2915493924624</v>
      </c>
      <c r="F15" s="4"/>
    </row>
    <row r="16" spans="2:6" x14ac:dyDescent="0.3">
      <c r="B16" s="1"/>
      <c r="C16" s="7">
        <v>41548</v>
      </c>
      <c r="D16" s="13">
        <v>3.1614</v>
      </c>
      <c r="E16" s="8">
        <f t="shared" si="0"/>
        <v>108.51239102080044</v>
      </c>
      <c r="F16" s="4"/>
    </row>
    <row r="17" spans="2:6" x14ac:dyDescent="0.3">
      <c r="B17" s="1"/>
      <c r="C17" s="7">
        <v>41640</v>
      </c>
      <c r="D17" s="13">
        <v>3.1690999999999998</v>
      </c>
      <c r="E17" s="8">
        <f t="shared" si="0"/>
        <v>108.77668703233334</v>
      </c>
      <c r="F17" s="4"/>
    </row>
    <row r="18" spans="2:6" x14ac:dyDescent="0.3">
      <c r="B18" s="1"/>
      <c r="C18" s="7">
        <v>41730</v>
      </c>
      <c r="D18" s="13">
        <v>3.1778</v>
      </c>
      <c r="E18" s="8">
        <f>IF(D18="","",((D18/$D$7)*100))</f>
        <v>109.07530720120819</v>
      </c>
      <c r="F18" s="4"/>
    </row>
    <row r="19" spans="2:6" x14ac:dyDescent="0.3">
      <c r="B19" s="1"/>
      <c r="C19" s="7">
        <v>41913</v>
      </c>
      <c r="D19" s="13">
        <v>3.1655000000000002</v>
      </c>
      <c r="E19" s="8">
        <f t="shared" si="0"/>
        <v>108.65312006590237</v>
      </c>
      <c r="F19" s="4"/>
    </row>
    <row r="20" spans="2:6" x14ac:dyDescent="0.3">
      <c r="B20" s="1"/>
      <c r="C20" s="7">
        <v>42095</v>
      </c>
      <c r="D20" s="13">
        <v>3.0935999999999999</v>
      </c>
      <c r="E20" s="8">
        <f t="shared" si="0"/>
        <v>106.18521315301707</v>
      </c>
      <c r="F20" s="4"/>
    </row>
    <row r="21" spans="2:6" x14ac:dyDescent="0.3">
      <c r="B21" s="1"/>
      <c r="C21" s="7">
        <v>42278</v>
      </c>
      <c r="D21" s="13">
        <v>3.0893000000000002</v>
      </c>
      <c r="E21" s="8">
        <f t="shared" si="0"/>
        <v>106.03761927644678</v>
      </c>
      <c r="F21" s="4"/>
    </row>
    <row r="22" spans="2:6" x14ac:dyDescent="0.3">
      <c r="B22" s="1"/>
      <c r="C22" s="7">
        <v>42461</v>
      </c>
      <c r="D22" s="13">
        <v>3.0417000000000001</v>
      </c>
      <c r="E22" s="8">
        <f>IF(D22="","",((D22/$D$7)*100))</f>
        <v>104.40378938697054</v>
      </c>
      <c r="F22" s="4"/>
    </row>
    <row r="23" spans="2:6" x14ac:dyDescent="0.3">
      <c r="B23" s="1"/>
      <c r="C23" s="7">
        <v>42644</v>
      </c>
      <c r="D23" s="13">
        <v>3.0802</v>
      </c>
      <c r="E23" s="8">
        <f t="shared" si="0"/>
        <v>105.72526944463512</v>
      </c>
      <c r="F23" s="4"/>
    </row>
    <row r="24" spans="2:6" x14ac:dyDescent="0.3">
      <c r="B24" s="1"/>
      <c r="C24" s="7">
        <v>42826</v>
      </c>
      <c r="D24" s="13">
        <v>3.1158000000000001</v>
      </c>
      <c r="E24" s="8">
        <f t="shared" si="0"/>
        <v>106.9472094460081</v>
      </c>
      <c r="F24" s="4"/>
    </row>
    <row r="25" spans="2:6" x14ac:dyDescent="0.3">
      <c r="B25" s="1"/>
      <c r="C25" s="7">
        <v>43009</v>
      </c>
      <c r="D25" s="13">
        <v>3.1671999999999998</v>
      </c>
      <c r="E25" s="8">
        <f t="shared" si="0"/>
        <v>108.71147113338367</v>
      </c>
      <c r="F25" s="4"/>
    </row>
    <row r="26" spans="2:6" x14ac:dyDescent="0.3">
      <c r="B26" s="1"/>
      <c r="C26" s="7">
        <v>43191</v>
      </c>
      <c r="D26" s="13">
        <v>3.1922000000000001</v>
      </c>
      <c r="E26" s="8">
        <f t="shared" si="0"/>
        <v>109.5695750669321</v>
      </c>
      <c r="F26" s="4"/>
    </row>
    <row r="27" spans="2:6" x14ac:dyDescent="0.3">
      <c r="B27" s="1"/>
      <c r="C27" s="7">
        <v>43374</v>
      </c>
      <c r="D27" s="15">
        <v>3.2532999999999999</v>
      </c>
      <c r="E27" s="8">
        <f t="shared" si="0"/>
        <v>111.66678108052446</v>
      </c>
      <c r="F27" s="4"/>
    </row>
    <row r="28" spans="2:6" x14ac:dyDescent="0.3">
      <c r="B28" s="1"/>
      <c r="C28" s="7">
        <v>43556</v>
      </c>
      <c r="D28" s="20">
        <v>3.6516000000000002</v>
      </c>
      <c r="E28" s="8">
        <f>IF(D28="","",((D28/$D$7)*100))</f>
        <v>125.33809294981808</v>
      </c>
      <c r="F28" s="4"/>
    </row>
    <row r="29" spans="2:6" x14ac:dyDescent="0.3">
      <c r="B29" s="1"/>
      <c r="C29" s="7">
        <v>44197</v>
      </c>
      <c r="D29" s="18"/>
      <c r="E29" s="8">
        <v>124.76</v>
      </c>
      <c r="F29" s="4"/>
    </row>
    <row r="30" spans="2:6" x14ac:dyDescent="0.3">
      <c r="B30" s="1"/>
      <c r="C30" s="7">
        <v>44562</v>
      </c>
      <c r="E30" s="8">
        <v>131.25</v>
      </c>
      <c r="F30" s="4"/>
    </row>
    <row r="31" spans="2:6" x14ac:dyDescent="0.3">
      <c r="B31" s="1"/>
      <c r="C31" s="19">
        <v>44927</v>
      </c>
      <c r="D31" s="27"/>
      <c r="E31" s="21">
        <v>146.22</v>
      </c>
      <c r="F31" s="4"/>
    </row>
    <row r="32" spans="2:6" hidden="1" x14ac:dyDescent="0.3">
      <c r="B32" s="1"/>
      <c r="C32" s="19">
        <v>45292</v>
      </c>
      <c r="D32" s="27"/>
      <c r="E32" s="21">
        <v>146.22</v>
      </c>
      <c r="F32" s="4"/>
    </row>
    <row r="33" spans="2:6" x14ac:dyDescent="0.3">
      <c r="B33" s="1"/>
      <c r="C33" s="1"/>
      <c r="D33" s="1"/>
      <c r="E33" s="1"/>
      <c r="F33" s="1"/>
    </row>
    <row r="34" spans="2:6" x14ac:dyDescent="0.3">
      <c r="B34" s="44"/>
      <c r="C34" s="44"/>
      <c r="D34" s="44"/>
      <c r="E34" s="44"/>
      <c r="F34" s="44"/>
    </row>
    <row r="35" spans="2:6" x14ac:dyDescent="0.3">
      <c r="B35" s="28"/>
      <c r="C35" s="28"/>
      <c r="D35" s="28"/>
      <c r="E35" s="28"/>
      <c r="F35" s="28"/>
    </row>
  </sheetData>
  <sheetProtection algorithmName="SHA-512" hashValue="ehtGh9xz1SRwNhDiLwnuKt/QCE0tmxTZnF9Zgerxc5VIh9PdibGZh8raLvNzpLJJrPljmBUd4611N2iA4RYlHQ==" saltValue="ZolWxuu2U5Bfta0ejxntIw==" spinCount="100000" sheet="1" objects="1" scenarios="1"/>
  <mergeCells count="4">
    <mergeCell ref="B2:F2"/>
    <mergeCell ref="B3:F3"/>
    <mergeCell ref="D4:E4"/>
    <mergeCell ref="B34:F34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4"/>
  <sheetViews>
    <sheetView showGridLines="0" topLeftCell="A3" zoomScaleNormal="100" workbookViewId="0">
      <selection activeCell="L23" sqref="L23"/>
    </sheetView>
  </sheetViews>
  <sheetFormatPr defaultColWidth="11.44140625" defaultRowHeight="14.4" x14ac:dyDescent="0.3"/>
  <cols>
    <col min="1" max="1" width="2" style="2" customWidth="1"/>
    <col min="2" max="2" width="9.44140625" customWidth="1"/>
    <col min="3" max="3" width="23.44140625" customWidth="1"/>
    <col min="4" max="4" width="35.5546875" customWidth="1"/>
    <col min="5" max="5" width="9" customWidth="1"/>
    <col min="6" max="6" width="11.88671875" customWidth="1"/>
    <col min="7" max="7" width="2.6640625" customWidth="1"/>
    <col min="26" max="26" width="11" customWidth="1"/>
    <col min="27" max="27" width="11.44140625" hidden="1" customWidth="1"/>
  </cols>
  <sheetData>
    <row r="1" spans="2:26" s="2" customFormat="1" ht="9" customHeight="1" x14ac:dyDescent="0.3"/>
    <row r="2" spans="2:26" ht="18.75" customHeight="1" x14ac:dyDescent="0.3">
      <c r="B2" s="41" t="s">
        <v>18</v>
      </c>
      <c r="C2" s="41"/>
      <c r="D2" s="41"/>
      <c r="E2" s="41"/>
      <c r="F2" s="4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2:26" ht="26.25" customHeight="1" x14ac:dyDescent="0.3">
      <c r="B3" s="41" t="s">
        <v>17</v>
      </c>
      <c r="C3" s="41"/>
      <c r="D3" s="41"/>
      <c r="E3" s="41"/>
      <c r="F3" s="4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x14ac:dyDescent="0.3">
      <c r="B4" s="3"/>
      <c r="C4" s="43"/>
      <c r="D4" s="43"/>
      <c r="E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8" customHeight="1" x14ac:dyDescent="0.3">
      <c r="C5" s="14" t="s">
        <v>0</v>
      </c>
      <c r="D5" s="31" t="s">
        <v>3</v>
      </c>
      <c r="E5" s="30" t="s">
        <v>1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16.5" customHeight="1" x14ac:dyDescent="0.3">
      <c r="C6" s="14" t="s">
        <v>2</v>
      </c>
      <c r="D6" s="31" t="s">
        <v>4</v>
      </c>
      <c r="E6" s="30" t="s">
        <v>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2:26" x14ac:dyDescent="0.3">
      <c r="C7" s="24">
        <v>41426</v>
      </c>
      <c r="D7" s="22">
        <v>2.7391999999999999</v>
      </c>
      <c r="E7" s="26">
        <f t="shared" ref="E7:E16" si="0">IF(D7="","",((D7/$D$7)*100))</f>
        <v>100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2:26" x14ac:dyDescent="0.3">
      <c r="C8" s="7">
        <v>41791</v>
      </c>
      <c r="D8" s="18">
        <v>2.7366999999999999</v>
      </c>
      <c r="E8" s="8">
        <f t="shared" si="0"/>
        <v>99.908732476635521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2:26" x14ac:dyDescent="0.3">
      <c r="C9" s="7">
        <v>42156</v>
      </c>
      <c r="D9" s="18">
        <v>2.7048999999999999</v>
      </c>
      <c r="E9" s="8">
        <f t="shared" si="0"/>
        <v>98.747809579439249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2:26" x14ac:dyDescent="0.3">
      <c r="C10" s="7">
        <v>42522</v>
      </c>
      <c r="D10" s="18">
        <v>2.6533000000000002</v>
      </c>
      <c r="E10" s="8">
        <f t="shared" si="0"/>
        <v>96.864047897196272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2:26" x14ac:dyDescent="0.3">
      <c r="C11" s="7">
        <v>42887</v>
      </c>
      <c r="D11" s="18">
        <v>2.6890000000000001</v>
      </c>
      <c r="E11" s="8">
        <f t="shared" si="0"/>
        <v>98.16734813084112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2:26" x14ac:dyDescent="0.3">
      <c r="C12" s="7">
        <v>43252</v>
      </c>
      <c r="D12" s="18">
        <v>2.7252999999999998</v>
      </c>
      <c r="E12" s="8">
        <f t="shared" si="0"/>
        <v>99.492552570093466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2:26" x14ac:dyDescent="0.3">
      <c r="C13" s="7">
        <v>43617</v>
      </c>
      <c r="D13" s="18">
        <v>2.8025000000000002</v>
      </c>
      <c r="E13" s="8">
        <f t="shared" si="0"/>
        <v>102.31089369158879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2:26" ht="14.25" customHeight="1" x14ac:dyDescent="0.3">
      <c r="C14" s="7">
        <v>43983</v>
      </c>
      <c r="D14" s="18">
        <v>2.8121999999999998</v>
      </c>
      <c r="E14" s="8">
        <f t="shared" si="0"/>
        <v>102.66501168224298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2:26" hidden="1" x14ac:dyDescent="0.3">
      <c r="B15" s="17"/>
      <c r="C15" s="7">
        <v>43984</v>
      </c>
      <c r="D15" s="23"/>
      <c r="E15" s="21" t="str">
        <f t="shared" si="0"/>
        <v/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2:26" x14ac:dyDescent="0.3">
      <c r="B16" s="17"/>
      <c r="C16" s="7">
        <v>44348</v>
      </c>
      <c r="D16" s="18">
        <v>2.8121999999999998</v>
      </c>
      <c r="E16" s="8">
        <f t="shared" si="0"/>
        <v>102.66501168224298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2:26" x14ac:dyDescent="0.3">
      <c r="C17" s="7">
        <v>44713</v>
      </c>
      <c r="D17" s="18">
        <v>3.0543</v>
      </c>
      <c r="E17" s="8">
        <f>IF(D17="","",((D17/$D$7)*100))</f>
        <v>111.50335864485983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2:26" x14ac:dyDescent="0.3">
      <c r="C18" s="7">
        <v>45078</v>
      </c>
      <c r="D18" s="18">
        <v>3.2778</v>
      </c>
      <c r="E18" s="8">
        <f>IF(D18="","",((D18/$D$7)*100))</f>
        <v>119.66267523364486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2:26" x14ac:dyDescent="0.3">
      <c r="C19" s="7">
        <v>45444</v>
      </c>
      <c r="D19" s="18">
        <v>3.3805000000000001</v>
      </c>
      <c r="E19" s="8">
        <f>IF(D19="","",((D19/$D$7)*100))</f>
        <v>123.41194509345794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2:26" x14ac:dyDescent="0.3">
      <c r="C20" s="19">
        <v>45809</v>
      </c>
      <c r="D20" s="20">
        <v>3.3849999999999998</v>
      </c>
      <c r="E20" s="21">
        <f>IF(D20="","",((D20/$D$7)*100))</f>
        <v>123.57622663551402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2:26" x14ac:dyDescent="0.3">
      <c r="B21" s="1"/>
      <c r="C21" s="1"/>
      <c r="D21" s="1" t="str">
        <f>IF(C21="","",((C21/$E$8)*100))</f>
        <v/>
      </c>
      <c r="E21" s="1" t="str">
        <f t="shared" ref="E21:Z21" si="1">IF(D21="","",((D21/$E$8)*100))</f>
        <v/>
      </c>
      <c r="F21" s="1" t="str">
        <f t="shared" si="1"/>
        <v/>
      </c>
      <c r="G21" s="2" t="str">
        <f t="shared" si="1"/>
        <v/>
      </c>
      <c r="H21" s="2" t="str">
        <f t="shared" si="1"/>
        <v/>
      </c>
      <c r="I21" s="2" t="str">
        <f t="shared" si="1"/>
        <v/>
      </c>
      <c r="J21" s="2" t="str">
        <f t="shared" si="1"/>
        <v/>
      </c>
      <c r="K21" s="2" t="str">
        <f t="shared" si="1"/>
        <v/>
      </c>
      <c r="L21" s="2" t="str">
        <f t="shared" si="1"/>
        <v/>
      </c>
      <c r="M21" s="2" t="str">
        <f t="shared" si="1"/>
        <v/>
      </c>
      <c r="N21" s="2" t="str">
        <f t="shared" si="1"/>
        <v/>
      </c>
      <c r="O21" s="2" t="str">
        <f t="shared" si="1"/>
        <v/>
      </c>
      <c r="P21" s="2" t="str">
        <f t="shared" si="1"/>
        <v/>
      </c>
      <c r="Q21" s="2" t="str">
        <f t="shared" si="1"/>
        <v/>
      </c>
      <c r="R21" s="2" t="str">
        <f t="shared" si="1"/>
        <v/>
      </c>
      <c r="S21" s="2" t="str">
        <f t="shared" si="1"/>
        <v/>
      </c>
      <c r="T21" s="2" t="str">
        <f t="shared" si="1"/>
        <v/>
      </c>
      <c r="U21" s="2" t="str">
        <f t="shared" si="1"/>
        <v/>
      </c>
      <c r="V21" s="2" t="str">
        <f t="shared" si="1"/>
        <v/>
      </c>
      <c r="W21" s="2" t="str">
        <f t="shared" si="1"/>
        <v/>
      </c>
      <c r="X21" s="2" t="str">
        <f t="shared" si="1"/>
        <v/>
      </c>
      <c r="Y21" s="2" t="str">
        <f t="shared" si="1"/>
        <v/>
      </c>
      <c r="Z21" s="2" t="str">
        <f t="shared" si="1"/>
        <v/>
      </c>
    </row>
    <row r="22" spans="2:26" x14ac:dyDescent="0.3">
      <c r="B22" s="28"/>
      <c r="C22" s="28"/>
      <c r="D22" s="28"/>
      <c r="E22" s="28"/>
      <c r="F22" s="28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2:26" x14ac:dyDescent="0.3">
      <c r="B23" s="44"/>
      <c r="C23" s="44"/>
      <c r="D23" s="44" t="str">
        <f>IF(C23="","",((C23/$E$8)*100))</f>
        <v/>
      </c>
      <c r="E23" s="44"/>
      <c r="F23" s="4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2:26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2:26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2:26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2:26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2:26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2:26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2:26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2:26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2:26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26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2:26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2:26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2:26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2:26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2:26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2:26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2:26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2:26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2:26" x14ac:dyDescent="0.3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2:26" x14ac:dyDescent="0.3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2:26" x14ac:dyDescent="0.3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2:26" x14ac:dyDescent="0.3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2:26" x14ac:dyDescent="0.3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2:26" x14ac:dyDescent="0.3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2:26" x14ac:dyDescent="0.3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2:26" x14ac:dyDescent="0.3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</sheetData>
  <sheetProtection algorithmName="SHA-512" hashValue="/Rb/8m6JvzgUkkjzdIesM9r6izs4Ii/t+1XeENJXG12NTkIbM+XGtBG8D09vTh3X2U5RcKQuzjbU1xRQAd7BUw==" saltValue="Jwa5Sc6seMOhB+LUVy8W0g==" spinCount="100000" sheet="1" objects="1" scenarios="1"/>
  <mergeCells count="4">
    <mergeCell ref="B23:F23"/>
    <mergeCell ref="C4:D4"/>
    <mergeCell ref="B2:F2"/>
    <mergeCell ref="B3:F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1"/>
  <sheetViews>
    <sheetView showGridLines="0" zoomScaleNormal="100" workbookViewId="0">
      <selection activeCell="H12" sqref="H12"/>
    </sheetView>
  </sheetViews>
  <sheetFormatPr defaultColWidth="11.44140625" defaultRowHeight="14.4" x14ac:dyDescent="0.3"/>
  <cols>
    <col min="1" max="2" width="11.44140625" style="2"/>
    <col min="3" max="3" width="22.5546875" style="2" customWidth="1"/>
    <col min="4" max="4" width="33" style="2" hidden="1" customWidth="1"/>
    <col min="5" max="5" width="20.88671875" style="2" customWidth="1"/>
    <col min="6" max="6" width="13.44140625" style="2" customWidth="1"/>
    <col min="7" max="16384" width="11.44140625" style="2"/>
  </cols>
  <sheetData>
    <row r="2" spans="2:6" ht="17.399999999999999" x14ac:dyDescent="0.3">
      <c r="B2" s="41" t="s">
        <v>22</v>
      </c>
      <c r="C2" s="41"/>
      <c r="D2" s="41"/>
      <c r="E2" s="41"/>
      <c r="F2" s="41"/>
    </row>
    <row r="3" spans="2:6" ht="17.399999999999999" customHeight="1" x14ac:dyDescent="0.3">
      <c r="B3" s="41" t="s">
        <v>19</v>
      </c>
      <c r="C3" s="41"/>
      <c r="D3" s="41"/>
      <c r="E3" s="41"/>
      <c r="F3" s="41"/>
    </row>
    <row r="4" spans="2:6" x14ac:dyDescent="0.3">
      <c r="B4" s="41"/>
      <c r="C4" s="41"/>
      <c r="D4" s="41"/>
      <c r="E4" s="41"/>
      <c r="F4" s="41"/>
    </row>
    <row r="5" spans="2:6" x14ac:dyDescent="0.3">
      <c r="B5" s="1"/>
      <c r="C5" s="1"/>
      <c r="D5" s="1"/>
      <c r="E5" s="1"/>
      <c r="F5" s="4"/>
    </row>
    <row r="6" spans="2:6" x14ac:dyDescent="0.3">
      <c r="B6" s="1"/>
      <c r="C6" s="14" t="s">
        <v>0</v>
      </c>
      <c r="D6" s="10" t="s">
        <v>21</v>
      </c>
      <c r="E6" s="11" t="s">
        <v>1</v>
      </c>
      <c r="F6" s="4"/>
    </row>
    <row r="7" spans="2:6" x14ac:dyDescent="0.3">
      <c r="B7" s="1"/>
      <c r="C7" s="14" t="s">
        <v>2</v>
      </c>
      <c r="D7" s="10" t="s">
        <v>20</v>
      </c>
      <c r="E7" s="11" t="s">
        <v>5</v>
      </c>
      <c r="F7" s="4"/>
    </row>
    <row r="8" spans="2:6" x14ac:dyDescent="0.3">
      <c r="B8" s="1"/>
      <c r="C8" s="24">
        <v>42247</v>
      </c>
      <c r="D8" s="25">
        <v>280.57499999999999</v>
      </c>
      <c r="E8" s="26">
        <f>IF(D8="","",((D8/$D$8)*100))</f>
        <v>100</v>
      </c>
      <c r="F8" s="4"/>
    </row>
    <row r="9" spans="2:6" x14ac:dyDescent="0.3">
      <c r="B9" s="1"/>
      <c r="C9" s="7">
        <v>42613</v>
      </c>
      <c r="D9" s="13">
        <v>275.21500000000003</v>
      </c>
      <c r="E9" s="8">
        <f>IF(D9="","",((D9/$D$8)*100))</f>
        <v>98.089637351866727</v>
      </c>
      <c r="F9" s="4"/>
    </row>
    <row r="10" spans="2:6" x14ac:dyDescent="0.3">
      <c r="B10" s="1"/>
      <c r="C10" s="7">
        <v>42978</v>
      </c>
      <c r="D10" s="13">
        <v>278.935</v>
      </c>
      <c r="E10" s="8">
        <f>IF(D10="","",((D10/$D$8)*100))</f>
        <v>99.415486055421908</v>
      </c>
      <c r="F10" s="4"/>
    </row>
    <row r="11" spans="2:6" x14ac:dyDescent="0.3">
      <c r="B11" s="1"/>
      <c r="C11" s="7">
        <v>43343</v>
      </c>
      <c r="D11" s="13">
        <v>282.70249999999999</v>
      </c>
      <c r="E11" s="8">
        <f>IF(D11="","",((D11/$D$8)*100))</f>
        <v>100.75826427871336</v>
      </c>
      <c r="F11" s="4"/>
    </row>
    <row r="12" spans="2:6" x14ac:dyDescent="0.3">
      <c r="B12" s="1"/>
      <c r="C12" s="7">
        <v>43708</v>
      </c>
      <c r="D12" s="13">
        <v>289.0025</v>
      </c>
      <c r="E12" s="8">
        <f>IF(D12="","",((D12/$D$8)*100))</f>
        <v>103.00365321215361</v>
      </c>
      <c r="F12" s="4"/>
    </row>
    <row r="13" spans="2:6" x14ac:dyDescent="0.3">
      <c r="B13" s="1"/>
      <c r="C13" s="7">
        <v>44074</v>
      </c>
      <c r="D13" s="20"/>
      <c r="E13" s="8">
        <v>103.97</v>
      </c>
      <c r="F13" s="4"/>
    </row>
    <row r="14" spans="2:6" x14ac:dyDescent="0.3">
      <c r="B14" s="1"/>
      <c r="C14" s="7">
        <v>44439</v>
      </c>
      <c r="E14" s="8">
        <v>103.97</v>
      </c>
      <c r="F14" s="4"/>
    </row>
    <row r="15" spans="2:6" x14ac:dyDescent="0.3">
      <c r="B15" s="1"/>
      <c r="C15" s="7">
        <v>44804</v>
      </c>
      <c r="E15" s="8">
        <v>113.52</v>
      </c>
      <c r="F15" s="4"/>
    </row>
    <row r="16" spans="2:6" x14ac:dyDescent="0.3">
      <c r="B16" s="1"/>
      <c r="C16" s="7">
        <v>45169</v>
      </c>
      <c r="E16" s="8">
        <v>121.83</v>
      </c>
      <c r="F16" s="4"/>
    </row>
    <row r="17" spans="2:6" x14ac:dyDescent="0.3">
      <c r="B17" s="1"/>
      <c r="C17" s="7">
        <v>45535</v>
      </c>
      <c r="E17" s="8">
        <f>E16*(1+3.13%)</f>
        <v>125.64327900000001</v>
      </c>
      <c r="F17" s="4"/>
    </row>
    <row r="18" spans="2:6" x14ac:dyDescent="0.3">
      <c r="B18" s="1"/>
      <c r="C18" s="19">
        <v>45900</v>
      </c>
      <c r="D18" s="27"/>
      <c r="E18" s="21">
        <f>E17*1.0013-0.01</f>
        <v>125.79661526270002</v>
      </c>
      <c r="F18" s="4"/>
    </row>
    <row r="19" spans="2:6" x14ac:dyDescent="0.3">
      <c r="B19" s="1"/>
      <c r="C19" s="1"/>
      <c r="D19" s="1"/>
      <c r="E19" s="1"/>
      <c r="F19" s="1"/>
    </row>
    <row r="20" spans="2:6" x14ac:dyDescent="0.3">
      <c r="B20" s="32"/>
      <c r="C20" s="32"/>
      <c r="D20" s="32"/>
      <c r="E20" s="32"/>
      <c r="F20" s="32"/>
    </row>
    <row r="21" spans="2:6" x14ac:dyDescent="0.3">
      <c r="B21" s="45"/>
      <c r="C21" s="45"/>
      <c r="D21" s="45" t="str">
        <f>IF(C21="","",((C21/$D$9)*100))</f>
        <v/>
      </c>
      <c r="E21" s="45"/>
      <c r="F21" s="45"/>
    </row>
  </sheetData>
  <sheetProtection algorithmName="SHA-512" hashValue="MdzUQVPs/Wl/4VlC2kpjOZS2hGcxVpKyX3FQPUK7xGTZ4lgwkMkK29s+BX/Iw0scAohflZ+8RfTo9Z+Vsoglcw==" saltValue="FaVUOtv3yWAHSZnUOmTIUA==" spinCount="100000" sheet="1" objects="1" scenarios="1"/>
  <mergeCells count="3">
    <mergeCell ref="B21:F21"/>
    <mergeCell ref="B2:F2"/>
    <mergeCell ref="B3:F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42"/>
  <sheetViews>
    <sheetView showGridLines="0" showRowColHeaders="0" zoomScaleNormal="100" workbookViewId="0">
      <selection activeCell="M11" sqref="M11"/>
    </sheetView>
  </sheetViews>
  <sheetFormatPr defaultColWidth="9.109375" defaultRowHeight="14.4" x14ac:dyDescent="0.3"/>
  <cols>
    <col min="1" max="1" width="2" style="2" customWidth="1"/>
    <col min="2" max="2" width="6.109375" style="2" customWidth="1"/>
    <col min="3" max="3" width="28.109375" style="2" customWidth="1"/>
    <col min="4" max="4" width="28.109375" style="2" hidden="1" customWidth="1"/>
    <col min="5" max="5" width="28.109375" style="2" customWidth="1"/>
    <col min="6" max="6" width="6.109375" style="2" customWidth="1"/>
    <col min="7" max="12" width="2.6640625" style="2" customWidth="1"/>
    <col min="13" max="16384" width="9.109375" style="2"/>
  </cols>
  <sheetData>
    <row r="1" spans="2:6" ht="9" customHeight="1" x14ac:dyDescent="0.3"/>
    <row r="2" spans="2:6" ht="20.100000000000001" customHeight="1" x14ac:dyDescent="0.3">
      <c r="B2" s="41" t="s">
        <v>13</v>
      </c>
      <c r="C2" s="41"/>
      <c r="D2" s="41"/>
      <c r="E2" s="41"/>
      <c r="F2" s="41"/>
    </row>
    <row r="3" spans="2:6" ht="20.100000000000001" customHeight="1" x14ac:dyDescent="0.3">
      <c r="B3" s="41" t="s">
        <v>23</v>
      </c>
      <c r="C3" s="41"/>
      <c r="D3" s="41"/>
      <c r="E3" s="41"/>
      <c r="F3" s="41"/>
    </row>
    <row r="4" spans="2:6" x14ac:dyDescent="0.3">
      <c r="B4" s="1"/>
      <c r="C4" s="5"/>
      <c r="D4" s="43"/>
      <c r="E4" s="43"/>
      <c r="F4" s="4"/>
    </row>
    <row r="5" spans="2:6" ht="14.4" customHeight="1" x14ac:dyDescent="0.3">
      <c r="B5" s="1"/>
      <c r="C5" s="14" t="s">
        <v>0</v>
      </c>
      <c r="D5" s="10" t="s">
        <v>3</v>
      </c>
      <c r="E5" s="11" t="s">
        <v>1</v>
      </c>
      <c r="F5" s="4"/>
    </row>
    <row r="6" spans="2:6" ht="14.4" customHeight="1" x14ac:dyDescent="0.3">
      <c r="B6" s="1"/>
      <c r="C6" s="14" t="s">
        <v>2</v>
      </c>
      <c r="D6" s="10" t="s">
        <v>4</v>
      </c>
      <c r="E6" s="11" t="s">
        <v>5</v>
      </c>
      <c r="F6" s="4"/>
    </row>
    <row r="7" spans="2:6" ht="14.25" customHeight="1" x14ac:dyDescent="0.3">
      <c r="B7" s="1"/>
      <c r="C7" s="24">
        <v>39083</v>
      </c>
      <c r="D7" s="25">
        <v>2.8561260000000002</v>
      </c>
      <c r="E7" s="26">
        <f>IF(D7="","",((D7/$D$7)*100))</f>
        <v>100</v>
      </c>
      <c r="F7" s="4"/>
    </row>
    <row r="8" spans="2:6" ht="14.25" customHeight="1" x14ac:dyDescent="0.3">
      <c r="B8" s="1"/>
      <c r="C8" s="7">
        <v>39448</v>
      </c>
      <c r="D8" s="13">
        <v>3.0029650000000001</v>
      </c>
      <c r="E8" s="8">
        <f t="shared" ref="E8:E36" si="0">IF(D8="","",((D8/$D$7)*100))</f>
        <v>105.14119475121196</v>
      </c>
      <c r="F8" s="4"/>
    </row>
    <row r="9" spans="2:6" ht="14.25" customHeight="1" x14ac:dyDescent="0.3">
      <c r="B9" s="1"/>
      <c r="C9" s="7">
        <v>39814</v>
      </c>
      <c r="D9" s="13">
        <v>3.0973329999999999</v>
      </c>
      <c r="E9" s="8">
        <f t="shared" si="0"/>
        <v>108.44525066471155</v>
      </c>
      <c r="F9" s="4"/>
    </row>
    <row r="10" spans="2:6" ht="14.25" customHeight="1" x14ac:dyDescent="0.3">
      <c r="B10" s="1"/>
      <c r="C10" s="7">
        <v>40179</v>
      </c>
      <c r="D10" s="13">
        <v>3.1634449999999998</v>
      </c>
      <c r="E10" s="8">
        <f t="shared" si="0"/>
        <v>110.75999448203615</v>
      </c>
      <c r="F10" s="4"/>
    </row>
    <row r="11" spans="2:6" ht="14.25" customHeight="1" x14ac:dyDescent="0.3">
      <c r="B11" s="1"/>
      <c r="C11" s="7">
        <v>40544</v>
      </c>
      <c r="D11" s="13">
        <v>3.285304</v>
      </c>
      <c r="E11" s="8">
        <f t="shared" si="0"/>
        <v>115.02657795909563</v>
      </c>
      <c r="F11" s="4"/>
    </row>
    <row r="12" spans="2:6" ht="14.25" customHeight="1" x14ac:dyDescent="0.3">
      <c r="B12" s="1"/>
      <c r="C12" s="7">
        <v>40909</v>
      </c>
      <c r="D12" s="13">
        <v>3.4142030000000001</v>
      </c>
      <c r="E12" s="8">
        <f t="shared" si="0"/>
        <v>119.53964916113644</v>
      </c>
      <c r="F12" s="4"/>
    </row>
    <row r="13" spans="2:6" ht="14.25" customHeight="1" x14ac:dyDescent="0.3">
      <c r="B13" s="1"/>
      <c r="C13" s="7">
        <v>41275</v>
      </c>
      <c r="D13" s="13">
        <v>3.4977510000000001</v>
      </c>
      <c r="E13" s="8">
        <f t="shared" si="0"/>
        <v>122.46487024732102</v>
      </c>
      <c r="F13" s="4"/>
    </row>
    <row r="14" spans="2:6" ht="14.25" customHeight="1" x14ac:dyDescent="0.3">
      <c r="B14" s="1"/>
      <c r="C14" s="7">
        <v>41640</v>
      </c>
      <c r="D14" s="13">
        <v>3.5065789999999999</v>
      </c>
      <c r="E14" s="8">
        <f t="shared" si="0"/>
        <v>122.77396025245383</v>
      </c>
      <c r="F14" s="4"/>
    </row>
    <row r="15" spans="2:6" ht="14.25" customHeight="1" x14ac:dyDescent="0.3">
      <c r="B15" s="1"/>
      <c r="C15" s="7">
        <v>42005</v>
      </c>
      <c r="D15" s="13">
        <v>3.4094600000000002</v>
      </c>
      <c r="E15" s="8">
        <f t="shared" si="0"/>
        <v>119.37358505892246</v>
      </c>
      <c r="F15" s="4"/>
    </row>
    <row r="16" spans="2:6" ht="14.25" customHeight="1" x14ac:dyDescent="0.3">
      <c r="B16" s="1"/>
      <c r="C16" s="7">
        <v>42370</v>
      </c>
      <c r="D16" s="13">
        <v>3.3505150000000001</v>
      </c>
      <c r="E16" s="8">
        <f t="shared" si="0"/>
        <v>117.30977554911792</v>
      </c>
      <c r="F16" s="4"/>
    </row>
    <row r="17" spans="2:6" ht="14.25" customHeight="1" x14ac:dyDescent="0.3">
      <c r="B17" s="1"/>
      <c r="C17" s="7">
        <v>42736</v>
      </c>
      <c r="D17" s="13">
        <v>3.4544000000000001</v>
      </c>
      <c r="E17" s="8">
        <f t="shared" si="0"/>
        <v>120.94704505333449</v>
      </c>
      <c r="F17" s="4"/>
    </row>
    <row r="18" spans="2:6" ht="14.25" customHeight="1" x14ac:dyDescent="0.3">
      <c r="B18" s="1"/>
      <c r="C18" s="7">
        <v>43101</v>
      </c>
      <c r="D18" s="13">
        <v>3.5516999999999999</v>
      </c>
      <c r="E18" s="8">
        <f t="shared" si="0"/>
        <v>124.35375750229505</v>
      </c>
      <c r="F18" s="4"/>
    </row>
    <row r="19" spans="2:6" ht="14.25" customHeight="1" x14ac:dyDescent="0.3">
      <c r="B19" s="1"/>
      <c r="C19" s="7">
        <v>43466</v>
      </c>
      <c r="D19" s="13">
        <v>3.6404999999999998</v>
      </c>
      <c r="E19" s="8">
        <f t="shared" si="0"/>
        <v>127.46286403330944</v>
      </c>
      <c r="F19" s="4"/>
    </row>
    <row r="20" spans="2:6" ht="14.25" customHeight="1" x14ac:dyDescent="0.3">
      <c r="B20" s="1"/>
      <c r="C20" s="7">
        <v>43831</v>
      </c>
      <c r="D20" s="18">
        <v>3.7324999999999999</v>
      </c>
      <c r="E20" s="8">
        <f t="shared" si="0"/>
        <v>130.68401043931536</v>
      </c>
      <c r="F20" s="4"/>
    </row>
    <row r="21" spans="2:6" ht="14.25" hidden="1" customHeight="1" x14ac:dyDescent="0.3">
      <c r="B21" s="1"/>
      <c r="C21" s="19">
        <v>43832</v>
      </c>
      <c r="D21" s="33"/>
      <c r="E21" s="21" t="str">
        <f t="shared" si="0"/>
        <v/>
      </c>
      <c r="F21" s="4"/>
    </row>
    <row r="22" spans="2:6" ht="14.25" hidden="1" customHeight="1" x14ac:dyDescent="0.3">
      <c r="B22" s="1"/>
      <c r="C22" s="19">
        <v>43833</v>
      </c>
      <c r="D22" s="33"/>
      <c r="E22" s="21" t="str">
        <f t="shared" si="0"/>
        <v/>
      </c>
      <c r="F22" s="4"/>
    </row>
    <row r="23" spans="2:6" ht="14.25" hidden="1" customHeight="1" x14ac:dyDescent="0.3">
      <c r="B23" s="1"/>
      <c r="C23" s="19">
        <v>43834</v>
      </c>
      <c r="D23" s="33"/>
      <c r="E23" s="21" t="str">
        <f t="shared" si="0"/>
        <v/>
      </c>
      <c r="F23" s="4"/>
    </row>
    <row r="24" spans="2:6" ht="14.25" hidden="1" customHeight="1" x14ac:dyDescent="0.3">
      <c r="B24" s="1"/>
      <c r="C24" s="19">
        <v>43835</v>
      </c>
      <c r="D24" s="33"/>
      <c r="E24" s="21" t="str">
        <f t="shared" si="0"/>
        <v/>
      </c>
      <c r="F24" s="4"/>
    </row>
    <row r="25" spans="2:6" ht="14.25" hidden="1" customHeight="1" x14ac:dyDescent="0.3">
      <c r="B25" s="1"/>
      <c r="C25" s="19">
        <v>43836</v>
      </c>
      <c r="D25" s="33"/>
      <c r="E25" s="21" t="str">
        <f t="shared" si="0"/>
        <v/>
      </c>
      <c r="F25" s="4"/>
    </row>
    <row r="26" spans="2:6" ht="14.25" hidden="1" customHeight="1" x14ac:dyDescent="0.3">
      <c r="B26" s="1"/>
      <c r="C26" s="19">
        <v>43837</v>
      </c>
      <c r="D26" s="9"/>
      <c r="E26" s="21" t="str">
        <f t="shared" si="0"/>
        <v/>
      </c>
      <c r="F26" s="4"/>
    </row>
    <row r="27" spans="2:6" ht="14.25" hidden="1" customHeight="1" x14ac:dyDescent="0.3">
      <c r="B27" s="1"/>
      <c r="C27" s="19">
        <v>43838</v>
      </c>
      <c r="D27" s="9"/>
      <c r="E27" s="21" t="str">
        <f t="shared" si="0"/>
        <v/>
      </c>
      <c r="F27" s="4"/>
    </row>
    <row r="28" spans="2:6" ht="14.25" hidden="1" customHeight="1" x14ac:dyDescent="0.3">
      <c r="B28" s="1"/>
      <c r="C28" s="19">
        <v>43839</v>
      </c>
      <c r="D28" s="9"/>
      <c r="E28" s="21" t="str">
        <f t="shared" si="0"/>
        <v/>
      </c>
      <c r="F28" s="4"/>
    </row>
    <row r="29" spans="2:6" ht="14.25" hidden="1" customHeight="1" x14ac:dyDescent="0.3">
      <c r="B29" s="1"/>
      <c r="C29" s="19">
        <v>43840</v>
      </c>
      <c r="D29" s="9"/>
      <c r="E29" s="21" t="str">
        <f t="shared" si="0"/>
        <v/>
      </c>
      <c r="F29" s="4"/>
    </row>
    <row r="30" spans="2:6" ht="14.25" hidden="1" customHeight="1" x14ac:dyDescent="0.3">
      <c r="B30" s="1"/>
      <c r="C30" s="19">
        <v>43841</v>
      </c>
      <c r="D30" s="9"/>
      <c r="E30" s="21" t="str">
        <f t="shared" si="0"/>
        <v/>
      </c>
      <c r="F30" s="4"/>
    </row>
    <row r="31" spans="2:6" ht="14.25" hidden="1" customHeight="1" x14ac:dyDescent="0.3">
      <c r="B31" s="1"/>
      <c r="C31" s="19">
        <v>43842</v>
      </c>
      <c r="D31" s="9"/>
      <c r="E31" s="21" t="str">
        <f t="shared" si="0"/>
        <v/>
      </c>
      <c r="F31" s="4"/>
    </row>
    <row r="32" spans="2:6" ht="14.25" hidden="1" customHeight="1" x14ac:dyDescent="0.3">
      <c r="B32" s="1"/>
      <c r="C32" s="19">
        <v>43843</v>
      </c>
      <c r="D32" s="9"/>
      <c r="E32" s="21" t="str">
        <f t="shared" si="0"/>
        <v/>
      </c>
      <c r="F32" s="4"/>
    </row>
    <row r="33" spans="2:6" ht="14.25" hidden="1" customHeight="1" x14ac:dyDescent="0.3">
      <c r="B33" s="1"/>
      <c r="C33" s="19">
        <v>43844</v>
      </c>
      <c r="D33" s="9"/>
      <c r="E33" s="21" t="str">
        <f t="shared" si="0"/>
        <v/>
      </c>
      <c r="F33" s="4"/>
    </row>
    <row r="34" spans="2:6" ht="14.25" hidden="1" customHeight="1" x14ac:dyDescent="0.3">
      <c r="B34" s="1"/>
      <c r="C34" s="19">
        <v>43845</v>
      </c>
      <c r="D34" s="9"/>
      <c r="E34" s="21" t="str">
        <f t="shared" si="0"/>
        <v/>
      </c>
      <c r="F34" s="4"/>
    </row>
    <row r="35" spans="2:6" ht="14.25" hidden="1" customHeight="1" x14ac:dyDescent="0.3">
      <c r="B35" s="1"/>
      <c r="C35" s="19">
        <v>43846</v>
      </c>
      <c r="D35" s="9"/>
      <c r="E35" s="21" t="str">
        <f t="shared" si="0"/>
        <v/>
      </c>
      <c r="F35" s="4"/>
    </row>
    <row r="36" spans="2:6" ht="14.25" hidden="1" customHeight="1" x14ac:dyDescent="0.3">
      <c r="B36" s="1"/>
      <c r="C36" s="7">
        <v>43847</v>
      </c>
      <c r="D36" s="9"/>
      <c r="E36" s="8" t="str">
        <f t="shared" si="0"/>
        <v/>
      </c>
      <c r="F36" s="4"/>
    </row>
    <row r="37" spans="2:6" x14ac:dyDescent="0.3">
      <c r="B37" s="1"/>
      <c r="C37" s="7">
        <v>44197</v>
      </c>
      <c r="D37" s="12"/>
      <c r="E37" s="8">
        <v>130.68</v>
      </c>
      <c r="F37" s="1"/>
    </row>
    <row r="38" spans="2:6" x14ac:dyDescent="0.3">
      <c r="B38" s="1"/>
      <c r="C38" s="7">
        <v>44562</v>
      </c>
      <c r="D38" s="12"/>
      <c r="E38" s="8">
        <v>137.47999999999999</v>
      </c>
      <c r="F38" s="1"/>
    </row>
    <row r="39" spans="2:6" x14ac:dyDescent="0.3">
      <c r="B39" s="1"/>
      <c r="C39" s="19">
        <v>44927</v>
      </c>
      <c r="D39" s="40"/>
      <c r="E39" s="21">
        <v>153.16</v>
      </c>
      <c r="F39" s="1"/>
    </row>
    <row r="40" spans="2:6" x14ac:dyDescent="0.3">
      <c r="B40" s="1"/>
      <c r="C40" s="1"/>
      <c r="D40" s="1"/>
      <c r="E40" s="1"/>
      <c r="F40" s="1"/>
    </row>
    <row r="41" spans="2:6" x14ac:dyDescent="0.3">
      <c r="B41" s="28"/>
      <c r="C41" s="28"/>
      <c r="D41" s="28"/>
      <c r="E41" s="28"/>
      <c r="F41" s="28"/>
    </row>
    <row r="42" spans="2:6" x14ac:dyDescent="0.3">
      <c r="B42" s="44"/>
      <c r="C42" s="44"/>
      <c r="D42" s="44"/>
      <c r="E42" s="44"/>
      <c r="F42" s="44"/>
    </row>
  </sheetData>
  <sheetProtection algorithmName="SHA-512" hashValue="33l5haZxd4YmnsA2JX1LOGOWFXG8fw/lbV499oPQwoc5NUPGZ6LNDvz4a5+tapPeWxyP5N9fjO4rezYcjlvFig==" saltValue="q4690EC9INCeehr7AXtv/g==" spinCount="100000" sheet="1" objects="1" scenarios="1"/>
  <mergeCells count="4">
    <mergeCell ref="B2:F2"/>
    <mergeCell ref="B3:F3"/>
    <mergeCell ref="D4:E4"/>
    <mergeCell ref="B42:F42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B1:L45"/>
  <sheetViews>
    <sheetView showGridLines="0" showRowColHeaders="0" tabSelected="1" zoomScaleNormal="100" workbookViewId="0">
      <selection activeCell="P12" sqref="P12"/>
    </sheetView>
  </sheetViews>
  <sheetFormatPr defaultColWidth="9.109375" defaultRowHeight="14.4" x14ac:dyDescent="0.3"/>
  <cols>
    <col min="1" max="1" width="2" style="2" customWidth="1"/>
    <col min="2" max="2" width="8.88671875" style="2" customWidth="1"/>
    <col min="3" max="3" width="28.109375" style="2" customWidth="1"/>
    <col min="4" max="7" width="13.109375" style="2" hidden="1" customWidth="1"/>
    <col min="8" max="9" width="16.109375" style="2" hidden="1" customWidth="1"/>
    <col min="10" max="10" width="13.109375" style="2" hidden="1" customWidth="1"/>
    <col min="11" max="11" width="28.109375" style="2" customWidth="1"/>
    <col min="12" max="12" width="8.88671875" style="2" customWidth="1"/>
    <col min="13" max="13" width="1" style="2" customWidth="1"/>
    <col min="14" max="16384" width="9.109375" style="2"/>
  </cols>
  <sheetData>
    <row r="1" spans="2:12" ht="9" customHeight="1" x14ac:dyDescent="0.3"/>
    <row r="2" spans="2:12" ht="20.100000000000001" customHeight="1" x14ac:dyDescent="0.3">
      <c r="B2" s="41" t="s">
        <v>14</v>
      </c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2:12" ht="20.100000000000001" customHeight="1" x14ac:dyDescent="0.3">
      <c r="B3" s="41" t="s">
        <v>24</v>
      </c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2:12" x14ac:dyDescent="0.3">
      <c r="B4" s="1"/>
      <c r="C4" s="5"/>
      <c r="D4" s="43"/>
      <c r="E4" s="43"/>
      <c r="F4" s="43"/>
      <c r="G4" s="43"/>
      <c r="H4" s="43"/>
      <c r="I4" s="43"/>
      <c r="J4" s="43"/>
      <c r="K4" s="43"/>
      <c r="L4" s="4"/>
    </row>
    <row r="5" spans="2:12" ht="13.5" customHeight="1" x14ac:dyDescent="0.3">
      <c r="B5" s="1"/>
      <c r="C5" s="14" t="s">
        <v>0</v>
      </c>
      <c r="D5" s="10" t="s">
        <v>6</v>
      </c>
      <c r="E5" s="10" t="s">
        <v>7</v>
      </c>
      <c r="F5" s="10" t="s">
        <v>8</v>
      </c>
      <c r="G5" s="10" t="s">
        <v>9</v>
      </c>
      <c r="H5" s="16" t="s">
        <v>15</v>
      </c>
      <c r="I5" s="16" t="s">
        <v>16</v>
      </c>
      <c r="J5" s="11" t="s">
        <v>10</v>
      </c>
      <c r="K5" s="11" t="s">
        <v>1</v>
      </c>
      <c r="L5" s="4"/>
    </row>
    <row r="6" spans="2:12" ht="14.4" customHeight="1" x14ac:dyDescent="0.3">
      <c r="B6" s="1"/>
      <c r="C6" s="14" t="s">
        <v>2</v>
      </c>
      <c r="D6" s="10"/>
      <c r="E6" s="10"/>
      <c r="F6" s="10"/>
      <c r="G6" s="10"/>
      <c r="H6" s="11"/>
      <c r="I6" s="11"/>
      <c r="J6" s="11"/>
      <c r="K6" s="11" t="s">
        <v>5</v>
      </c>
      <c r="L6" s="4"/>
    </row>
    <row r="7" spans="2:12" ht="14.25" customHeight="1" x14ac:dyDescent="0.3">
      <c r="B7" s="1"/>
      <c r="C7" s="7">
        <v>41395</v>
      </c>
      <c r="D7" s="13">
        <v>240.01636129426126</v>
      </c>
      <c r="E7" s="15">
        <v>280.51774212454211</v>
      </c>
      <c r="F7" s="15">
        <v>292.23806007326004</v>
      </c>
      <c r="G7" s="15">
        <v>352.22162014652014</v>
      </c>
      <c r="H7" s="15"/>
      <c r="I7" s="15"/>
      <c r="J7" s="15">
        <f>IF(D7="","",AVERAGE(D7:G7))</f>
        <v>291.24844590964591</v>
      </c>
      <c r="K7" s="8">
        <f>IF(J7="","",((J7/$J$7)*100))</f>
        <v>100</v>
      </c>
      <c r="L7" s="4"/>
    </row>
    <row r="8" spans="2:12" ht="14.25" customHeight="1" x14ac:dyDescent="0.3">
      <c r="B8" s="1"/>
      <c r="C8" s="7">
        <v>41579</v>
      </c>
      <c r="D8" s="13">
        <v>237.03486935286935</v>
      </c>
      <c r="E8" s="15">
        <v>274.63142063492069</v>
      </c>
      <c r="F8" s="15">
        <v>285.85748778998783</v>
      </c>
      <c r="G8" s="15">
        <v>345.10904395604393</v>
      </c>
      <c r="H8" s="15"/>
      <c r="I8" s="15"/>
      <c r="J8" s="15">
        <f t="shared" ref="J8:J16" si="0">IF(D8="","",AVERAGE(D8:G8))</f>
        <v>285.65820543345546</v>
      </c>
      <c r="K8" s="8">
        <f t="shared" ref="K8:K18" si="1">IF(J8="","",((J8/$J$7)*100))</f>
        <v>98.080593886525079</v>
      </c>
      <c r="L8" s="4"/>
    </row>
    <row r="9" spans="2:12" ht="14.25" customHeight="1" x14ac:dyDescent="0.3">
      <c r="B9" s="1"/>
      <c r="C9" s="7">
        <v>41760</v>
      </c>
      <c r="D9" s="13">
        <v>237.70867206959707</v>
      </c>
      <c r="E9" s="15">
        <v>275.35596959706959</v>
      </c>
      <c r="F9" s="15">
        <v>286.55801865079366</v>
      </c>
      <c r="G9" s="15">
        <v>345.73089978632476</v>
      </c>
      <c r="H9" s="15"/>
      <c r="I9" s="15"/>
      <c r="J9" s="15">
        <f t="shared" si="0"/>
        <v>286.33839002594624</v>
      </c>
      <c r="K9" s="8">
        <f t="shared" si="1"/>
        <v>98.314134906929979</v>
      </c>
      <c r="L9" s="4"/>
    </row>
    <row r="10" spans="2:12" ht="14.25" customHeight="1" x14ac:dyDescent="0.3">
      <c r="B10" s="1"/>
      <c r="C10" s="7">
        <v>41944</v>
      </c>
      <c r="D10" s="13">
        <v>236.21245393772892</v>
      </c>
      <c r="E10" s="15">
        <v>273.48746434676434</v>
      </c>
      <c r="F10" s="15">
        <v>284.36470430402926</v>
      </c>
      <c r="G10" s="15">
        <v>342.02863891941388</v>
      </c>
      <c r="H10" s="15"/>
      <c r="I10" s="15"/>
      <c r="J10" s="15">
        <f t="shared" si="0"/>
        <v>284.0233153769841</v>
      </c>
      <c r="K10" s="8">
        <f t="shared" si="1"/>
        <v>97.519255249553069</v>
      </c>
      <c r="L10" s="4"/>
    </row>
    <row r="11" spans="2:12" ht="14.25" customHeight="1" x14ac:dyDescent="0.3">
      <c r="B11" s="1"/>
      <c r="C11" s="7">
        <v>42125</v>
      </c>
      <c r="D11" s="13">
        <v>230.50122499999998</v>
      </c>
      <c r="E11" s="15">
        <v>263.16342222222221</v>
      </c>
      <c r="F11" s="15">
        <v>273.51089722222224</v>
      </c>
      <c r="G11" s="15">
        <v>328.65772500000003</v>
      </c>
      <c r="H11" s="15"/>
      <c r="I11" s="15"/>
      <c r="J11" s="15">
        <f>IF(D11="","",AVERAGE(D11:G11))</f>
        <v>273.95831736111109</v>
      </c>
      <c r="K11" s="8">
        <f t="shared" si="1"/>
        <v>94.063443499403689</v>
      </c>
      <c r="L11" s="4"/>
    </row>
    <row r="12" spans="2:12" ht="14.25" customHeight="1" x14ac:dyDescent="0.3">
      <c r="B12" s="1"/>
      <c r="C12" s="7">
        <v>42309</v>
      </c>
      <c r="D12" s="13">
        <v>229.13013888888889</v>
      </c>
      <c r="E12" s="15">
        <v>261.01816666666667</v>
      </c>
      <c r="F12" s="15">
        <v>271.01647222222221</v>
      </c>
      <c r="G12" s="15">
        <v>323.60680555555552</v>
      </c>
      <c r="H12" s="15"/>
      <c r="I12" s="15"/>
      <c r="J12" s="15">
        <f t="shared" si="0"/>
        <v>271.1928958333333</v>
      </c>
      <c r="K12" s="8">
        <f>IF(J12="","",((J12/$J$7)*100))</f>
        <v>93.113937479160157</v>
      </c>
      <c r="L12" s="4"/>
    </row>
    <row r="13" spans="2:12" ht="14.25" customHeight="1" x14ac:dyDescent="0.3">
      <c r="B13" s="1"/>
      <c r="C13" s="7">
        <v>42461</v>
      </c>
      <c r="D13" s="13">
        <v>230.24612500000001</v>
      </c>
      <c r="E13" s="15">
        <v>262.71399999999994</v>
      </c>
      <c r="F13" s="15">
        <v>272.37409722222219</v>
      </c>
      <c r="G13" s="15">
        <v>324.39001388888892</v>
      </c>
      <c r="H13" s="15"/>
      <c r="I13" s="15"/>
      <c r="J13" s="15">
        <f t="shared" si="0"/>
        <v>272.43105902777779</v>
      </c>
      <c r="K13" s="8">
        <f t="shared" si="1"/>
        <v>93.539060157695801</v>
      </c>
      <c r="L13" s="4"/>
    </row>
    <row r="14" spans="2:12" ht="14.25" customHeight="1" x14ac:dyDescent="0.3">
      <c r="B14" s="1"/>
      <c r="C14" s="7">
        <v>42675</v>
      </c>
      <c r="D14" s="13">
        <v>231.23519999999999</v>
      </c>
      <c r="E14" s="15">
        <v>264.26937500000003</v>
      </c>
      <c r="F14" s="15">
        <v>273.01882499999999</v>
      </c>
      <c r="G14" s="15">
        <v>328.58275000000003</v>
      </c>
      <c r="H14" s="15"/>
      <c r="I14" s="15"/>
      <c r="J14" s="15">
        <f t="shared" si="0"/>
        <v>274.27653750000002</v>
      </c>
      <c r="K14" s="8">
        <f t="shared" si="1"/>
        <v>94.172704215935596</v>
      </c>
      <c r="L14" s="4"/>
    </row>
    <row r="15" spans="2:12" ht="14.25" customHeight="1" x14ac:dyDescent="0.3">
      <c r="B15" s="1"/>
      <c r="C15" s="7">
        <v>42826</v>
      </c>
      <c r="D15" s="13">
        <v>234.37565000000001</v>
      </c>
      <c r="E15" s="15">
        <v>270.0859375</v>
      </c>
      <c r="F15" s="15">
        <v>277.6144625</v>
      </c>
      <c r="G15" s="15">
        <v>335.33987500000001</v>
      </c>
      <c r="H15" s="15"/>
      <c r="I15" s="15"/>
      <c r="J15" s="15">
        <f t="shared" si="0"/>
        <v>279.35398125</v>
      </c>
      <c r="K15" s="8">
        <f t="shared" si="1"/>
        <v>95.916041844447847</v>
      </c>
      <c r="L15" s="4"/>
    </row>
    <row r="16" spans="2:12" ht="14.25" customHeight="1" x14ac:dyDescent="0.3">
      <c r="B16" s="1"/>
      <c r="C16" s="7">
        <v>43009</v>
      </c>
      <c r="D16" s="13">
        <v>239.2724</v>
      </c>
      <c r="E16" s="15">
        <v>275.27462500000001</v>
      </c>
      <c r="F16" s="15">
        <v>282.85277500000001</v>
      </c>
      <c r="G16" s="15">
        <v>340.78575000000001</v>
      </c>
      <c r="H16" s="15"/>
      <c r="I16" s="15"/>
      <c r="J16" s="15">
        <f t="shared" si="0"/>
        <v>284.54638750000004</v>
      </c>
      <c r="K16" s="8">
        <f t="shared" si="1"/>
        <v>97.69885178658599</v>
      </c>
      <c r="L16" s="4"/>
    </row>
    <row r="17" spans="2:12" ht="14.25" customHeight="1" x14ac:dyDescent="0.3">
      <c r="B17" s="1"/>
      <c r="C17" s="7">
        <v>43191</v>
      </c>
      <c r="D17" s="13">
        <v>241.13893999999999</v>
      </c>
      <c r="E17" s="15">
        <v>278.281925</v>
      </c>
      <c r="F17" s="15">
        <v>286.318915</v>
      </c>
      <c r="G17" s="15">
        <v>347.22435000000002</v>
      </c>
      <c r="H17" s="15"/>
      <c r="I17" s="15"/>
      <c r="J17" s="15">
        <f>IF(D17="","",AVERAGE(D17:G17))</f>
        <v>288.24103250000002</v>
      </c>
      <c r="K17" s="8">
        <f t="shared" si="1"/>
        <v>98.967406194991725</v>
      </c>
      <c r="L17" s="4"/>
    </row>
    <row r="18" spans="2:12" ht="14.25" customHeight="1" x14ac:dyDescent="0.3">
      <c r="B18" s="1"/>
      <c r="C18" s="7">
        <v>43374</v>
      </c>
      <c r="D18" s="13">
        <v>244.39958999999999</v>
      </c>
      <c r="E18" s="15">
        <v>281.91648750000002</v>
      </c>
      <c r="F18" s="15">
        <v>291.5527525</v>
      </c>
      <c r="G18" s="15">
        <v>354.95597499999997</v>
      </c>
      <c r="H18" s="15"/>
      <c r="I18" s="15"/>
      <c r="J18" s="15">
        <f>IF(D18="","",AVERAGE(D18:G18))</f>
        <v>293.20620124999999</v>
      </c>
      <c r="K18" s="8">
        <f t="shared" si="1"/>
        <v>100.67219426158292</v>
      </c>
      <c r="L18" s="4"/>
    </row>
    <row r="19" spans="2:12" ht="14.25" customHeight="1" x14ac:dyDescent="0.3">
      <c r="B19" s="1"/>
      <c r="C19" s="7">
        <v>43466</v>
      </c>
      <c r="D19" s="13"/>
      <c r="E19" s="15"/>
      <c r="F19" s="15"/>
      <c r="G19" s="15"/>
      <c r="H19" s="15">
        <v>1.7500000000000002E-2</v>
      </c>
      <c r="I19" s="15">
        <f>H19/12*3</f>
        <v>4.3750000000000004E-3</v>
      </c>
      <c r="J19" s="15">
        <f>J18*(1+H19)</f>
        <v>298.33730977187503</v>
      </c>
      <c r="K19" s="8">
        <f>IF(J19="","",((J19/$J$7)*100))</f>
        <v>102.43395766116063</v>
      </c>
      <c r="L19" s="4"/>
    </row>
    <row r="20" spans="2:12" ht="14.25" customHeight="1" x14ac:dyDescent="0.3">
      <c r="B20" s="1"/>
      <c r="C20" s="7">
        <v>43831</v>
      </c>
      <c r="D20" s="13"/>
      <c r="E20" s="13"/>
      <c r="F20" s="13"/>
      <c r="G20" s="13"/>
      <c r="H20" s="13">
        <v>2.6499999999999999E-2</v>
      </c>
      <c r="I20" s="13">
        <f>H20/12*3</f>
        <v>6.6250000000000007E-3</v>
      </c>
      <c r="J20" s="13">
        <f>J19*(1+H20)</f>
        <v>306.24324848082972</v>
      </c>
      <c r="K20" s="8">
        <f>IF(J20="","",((J20/$J$7)*100))</f>
        <v>105.14845753918141</v>
      </c>
      <c r="L20" s="4"/>
    </row>
    <row r="21" spans="2:12" ht="14.25" hidden="1" customHeight="1" x14ac:dyDescent="0.3">
      <c r="B21" s="1"/>
      <c r="C21" s="7">
        <v>43832</v>
      </c>
      <c r="D21" s="13"/>
      <c r="E21" s="13"/>
      <c r="F21" s="13"/>
      <c r="G21" s="13"/>
      <c r="H21" s="13"/>
      <c r="I21" s="13">
        <f t="shared" ref="I21:I37" si="2">H21/12*3</f>
        <v>0</v>
      </c>
      <c r="J21" s="13">
        <f t="shared" ref="J21:J37" si="3">J20*(1+H21)</f>
        <v>306.24324848082972</v>
      </c>
      <c r="K21" s="8">
        <f t="shared" ref="K21:K36" si="4">IF(J21="","",((J21/$J$7)*100))</f>
        <v>105.14845753918141</v>
      </c>
      <c r="L21" s="4"/>
    </row>
    <row r="22" spans="2:12" ht="14.25" hidden="1" customHeight="1" x14ac:dyDescent="0.3">
      <c r="B22" s="1"/>
      <c r="C22" s="7">
        <v>43833</v>
      </c>
      <c r="D22" s="13"/>
      <c r="E22" s="13"/>
      <c r="F22" s="13"/>
      <c r="G22" s="13"/>
      <c r="H22" s="13"/>
      <c r="I22" s="13">
        <f t="shared" si="2"/>
        <v>0</v>
      </c>
      <c r="J22" s="13">
        <f t="shared" si="3"/>
        <v>306.24324848082972</v>
      </c>
      <c r="K22" s="8">
        <f t="shared" si="4"/>
        <v>105.14845753918141</v>
      </c>
      <c r="L22" s="4"/>
    </row>
    <row r="23" spans="2:12" ht="14.25" hidden="1" customHeight="1" x14ac:dyDescent="0.3">
      <c r="B23" s="1"/>
      <c r="C23" s="7">
        <v>43834</v>
      </c>
      <c r="D23" s="13"/>
      <c r="E23" s="13"/>
      <c r="F23" s="13"/>
      <c r="G23" s="13"/>
      <c r="H23" s="13"/>
      <c r="I23" s="13">
        <f t="shared" si="2"/>
        <v>0</v>
      </c>
      <c r="J23" s="13">
        <f t="shared" si="3"/>
        <v>306.24324848082972</v>
      </c>
      <c r="K23" s="8">
        <f t="shared" si="4"/>
        <v>105.14845753918141</v>
      </c>
      <c r="L23" s="4"/>
    </row>
    <row r="24" spans="2:12" ht="14.25" hidden="1" customHeight="1" x14ac:dyDescent="0.3">
      <c r="B24" s="1"/>
      <c r="C24" s="7">
        <v>43835</v>
      </c>
      <c r="D24" s="13"/>
      <c r="E24" s="13"/>
      <c r="F24" s="13"/>
      <c r="G24" s="13"/>
      <c r="H24" s="13"/>
      <c r="I24" s="13">
        <f t="shared" si="2"/>
        <v>0</v>
      </c>
      <c r="J24" s="13">
        <f t="shared" si="3"/>
        <v>306.24324848082972</v>
      </c>
      <c r="K24" s="8">
        <f t="shared" si="4"/>
        <v>105.14845753918141</v>
      </c>
      <c r="L24" s="4"/>
    </row>
    <row r="25" spans="2:12" ht="14.25" hidden="1" customHeight="1" x14ac:dyDescent="0.3">
      <c r="B25" s="1"/>
      <c r="C25" s="7">
        <v>43836</v>
      </c>
      <c r="D25" s="6"/>
      <c r="E25" s="6"/>
      <c r="F25" s="6"/>
      <c r="G25" s="6"/>
      <c r="H25" s="6"/>
      <c r="I25" s="13">
        <f t="shared" si="2"/>
        <v>0</v>
      </c>
      <c r="J25" s="13">
        <f t="shared" si="3"/>
        <v>306.24324848082972</v>
      </c>
      <c r="K25" s="8">
        <f t="shared" si="4"/>
        <v>105.14845753918141</v>
      </c>
      <c r="L25" s="4"/>
    </row>
    <row r="26" spans="2:12" ht="14.25" hidden="1" customHeight="1" x14ac:dyDescent="0.3">
      <c r="B26" s="1"/>
      <c r="C26" s="7">
        <v>43837</v>
      </c>
      <c r="D26" s="6"/>
      <c r="E26" s="6"/>
      <c r="F26" s="6"/>
      <c r="G26" s="6"/>
      <c r="H26" s="6"/>
      <c r="I26" s="13">
        <f t="shared" si="2"/>
        <v>0</v>
      </c>
      <c r="J26" s="13">
        <f t="shared" si="3"/>
        <v>306.24324848082972</v>
      </c>
      <c r="K26" s="8">
        <f t="shared" si="4"/>
        <v>105.14845753918141</v>
      </c>
      <c r="L26" s="4"/>
    </row>
    <row r="27" spans="2:12" ht="14.25" hidden="1" customHeight="1" x14ac:dyDescent="0.3">
      <c r="B27" s="1"/>
      <c r="C27" s="7">
        <v>43838</v>
      </c>
      <c r="D27" s="6"/>
      <c r="E27" s="6"/>
      <c r="F27" s="6"/>
      <c r="G27" s="6"/>
      <c r="H27" s="6"/>
      <c r="I27" s="13">
        <f t="shared" si="2"/>
        <v>0</v>
      </c>
      <c r="J27" s="13">
        <f t="shared" si="3"/>
        <v>306.24324848082972</v>
      </c>
      <c r="K27" s="8">
        <f t="shared" si="4"/>
        <v>105.14845753918141</v>
      </c>
      <c r="L27" s="4"/>
    </row>
    <row r="28" spans="2:12" ht="14.25" hidden="1" customHeight="1" x14ac:dyDescent="0.3">
      <c r="B28" s="1"/>
      <c r="C28" s="7">
        <v>43839</v>
      </c>
      <c r="D28" s="6"/>
      <c r="E28" s="6"/>
      <c r="F28" s="6"/>
      <c r="G28" s="6"/>
      <c r="H28" s="6"/>
      <c r="I28" s="13">
        <f t="shared" si="2"/>
        <v>0</v>
      </c>
      <c r="J28" s="13">
        <f t="shared" si="3"/>
        <v>306.24324848082972</v>
      </c>
      <c r="K28" s="8">
        <f t="shared" si="4"/>
        <v>105.14845753918141</v>
      </c>
      <c r="L28" s="4"/>
    </row>
    <row r="29" spans="2:12" ht="14.25" hidden="1" customHeight="1" x14ac:dyDescent="0.3">
      <c r="B29" s="1"/>
      <c r="C29" s="7">
        <v>43840</v>
      </c>
      <c r="D29" s="6"/>
      <c r="E29" s="6"/>
      <c r="F29" s="6"/>
      <c r="G29" s="6"/>
      <c r="H29" s="6"/>
      <c r="I29" s="13">
        <f t="shared" si="2"/>
        <v>0</v>
      </c>
      <c r="J29" s="13">
        <f t="shared" si="3"/>
        <v>306.24324848082972</v>
      </c>
      <c r="K29" s="8">
        <f t="shared" si="4"/>
        <v>105.14845753918141</v>
      </c>
      <c r="L29" s="4"/>
    </row>
    <row r="30" spans="2:12" ht="14.25" hidden="1" customHeight="1" x14ac:dyDescent="0.3">
      <c r="B30" s="1"/>
      <c r="C30" s="7">
        <v>43841</v>
      </c>
      <c r="D30" s="6"/>
      <c r="E30" s="6"/>
      <c r="F30" s="6"/>
      <c r="G30" s="6"/>
      <c r="H30" s="6"/>
      <c r="I30" s="13">
        <f t="shared" si="2"/>
        <v>0</v>
      </c>
      <c r="J30" s="13">
        <f t="shared" si="3"/>
        <v>306.24324848082972</v>
      </c>
      <c r="K30" s="8">
        <f t="shared" si="4"/>
        <v>105.14845753918141</v>
      </c>
      <c r="L30" s="4"/>
    </row>
    <row r="31" spans="2:12" ht="14.25" hidden="1" customHeight="1" x14ac:dyDescent="0.3">
      <c r="B31" s="1"/>
      <c r="C31" s="7">
        <v>43842</v>
      </c>
      <c r="D31" s="6"/>
      <c r="E31" s="6"/>
      <c r="F31" s="6"/>
      <c r="G31" s="6"/>
      <c r="H31" s="6"/>
      <c r="I31" s="13">
        <f t="shared" si="2"/>
        <v>0</v>
      </c>
      <c r="J31" s="13">
        <f t="shared" si="3"/>
        <v>306.24324848082972</v>
      </c>
      <c r="K31" s="8">
        <f t="shared" si="4"/>
        <v>105.14845753918141</v>
      </c>
      <c r="L31" s="4"/>
    </row>
    <row r="32" spans="2:12" ht="14.25" hidden="1" customHeight="1" x14ac:dyDescent="0.3">
      <c r="B32" s="1"/>
      <c r="C32" s="7">
        <v>43843</v>
      </c>
      <c r="D32" s="6"/>
      <c r="E32" s="6"/>
      <c r="F32" s="6"/>
      <c r="G32" s="6"/>
      <c r="H32" s="6"/>
      <c r="I32" s="13">
        <f t="shared" si="2"/>
        <v>0</v>
      </c>
      <c r="J32" s="13">
        <f t="shared" si="3"/>
        <v>306.24324848082972</v>
      </c>
      <c r="K32" s="8">
        <f t="shared" si="4"/>
        <v>105.14845753918141</v>
      </c>
      <c r="L32" s="4"/>
    </row>
    <row r="33" spans="2:12" ht="14.25" hidden="1" customHeight="1" x14ac:dyDescent="0.3">
      <c r="B33" s="1"/>
      <c r="C33" s="7">
        <v>43844</v>
      </c>
      <c r="D33" s="6"/>
      <c r="E33" s="6"/>
      <c r="F33" s="6"/>
      <c r="G33" s="6"/>
      <c r="H33" s="6"/>
      <c r="I33" s="13">
        <f t="shared" si="2"/>
        <v>0</v>
      </c>
      <c r="J33" s="13">
        <f t="shared" si="3"/>
        <v>306.24324848082972</v>
      </c>
      <c r="K33" s="8">
        <f t="shared" si="4"/>
        <v>105.14845753918141</v>
      </c>
      <c r="L33" s="4"/>
    </row>
    <row r="34" spans="2:12" ht="14.25" hidden="1" customHeight="1" x14ac:dyDescent="0.3">
      <c r="B34" s="1"/>
      <c r="C34" s="7">
        <v>43845</v>
      </c>
      <c r="D34" s="6"/>
      <c r="E34" s="6"/>
      <c r="F34" s="6"/>
      <c r="G34" s="6"/>
      <c r="H34" s="6"/>
      <c r="I34" s="13">
        <f t="shared" si="2"/>
        <v>0</v>
      </c>
      <c r="J34" s="13">
        <f t="shared" si="3"/>
        <v>306.24324848082972</v>
      </c>
      <c r="K34" s="8">
        <f t="shared" si="4"/>
        <v>105.14845753918141</v>
      </c>
      <c r="L34" s="4"/>
    </row>
    <row r="35" spans="2:12" ht="14.25" hidden="1" customHeight="1" x14ac:dyDescent="0.3">
      <c r="B35" s="1"/>
      <c r="C35" s="7">
        <v>43846</v>
      </c>
      <c r="D35" s="6"/>
      <c r="E35" s="6"/>
      <c r="F35" s="6"/>
      <c r="G35" s="6"/>
      <c r="H35" s="6"/>
      <c r="I35" s="13">
        <f t="shared" si="2"/>
        <v>0</v>
      </c>
      <c r="J35" s="13">
        <f t="shared" si="3"/>
        <v>306.24324848082972</v>
      </c>
      <c r="K35" s="8">
        <f t="shared" si="4"/>
        <v>105.14845753918141</v>
      </c>
      <c r="L35" s="4"/>
    </row>
    <row r="36" spans="2:12" ht="14.25" hidden="1" customHeight="1" x14ac:dyDescent="0.3">
      <c r="B36" s="1"/>
      <c r="C36" s="7">
        <v>43847</v>
      </c>
      <c r="D36" s="6"/>
      <c r="E36" s="6"/>
      <c r="F36" s="6"/>
      <c r="G36" s="6"/>
      <c r="H36" s="6"/>
      <c r="I36" s="13">
        <f t="shared" si="2"/>
        <v>0</v>
      </c>
      <c r="J36" s="13">
        <f t="shared" si="3"/>
        <v>306.24324848082972</v>
      </c>
      <c r="K36" s="8">
        <f t="shared" si="4"/>
        <v>105.14845753918141</v>
      </c>
      <c r="L36" s="4"/>
    </row>
    <row r="37" spans="2:12" x14ac:dyDescent="0.3">
      <c r="B37" s="1"/>
      <c r="C37" s="7">
        <v>44197</v>
      </c>
      <c r="D37" s="35"/>
      <c r="E37" s="36"/>
      <c r="F37" s="36"/>
      <c r="G37" s="36"/>
      <c r="H37" s="37">
        <v>-1.06E-2</v>
      </c>
      <c r="I37" s="37">
        <f t="shared" si="2"/>
        <v>-2.65E-3</v>
      </c>
      <c r="J37" s="37">
        <f t="shared" si="3"/>
        <v>302.99707004693289</v>
      </c>
      <c r="K37" s="8">
        <f>IF(J37="","",((J37/$J$7)*100))</f>
        <v>104.03388388926606</v>
      </c>
      <c r="L37" s="1"/>
    </row>
    <row r="38" spans="2:12" x14ac:dyDescent="0.3">
      <c r="B38" s="1"/>
      <c r="C38" s="7">
        <v>44562</v>
      </c>
      <c r="D38" s="35"/>
      <c r="E38" s="36"/>
      <c r="F38" s="36"/>
      <c r="G38" s="36"/>
      <c r="H38" s="37"/>
      <c r="I38" s="37"/>
      <c r="J38" s="37"/>
      <c r="K38" s="8">
        <v>109.94</v>
      </c>
      <c r="L38" s="1"/>
    </row>
    <row r="39" spans="2:12" x14ac:dyDescent="0.3">
      <c r="B39" s="1"/>
      <c r="C39" s="7">
        <v>44927</v>
      </c>
      <c r="D39" s="38"/>
      <c r="E39" s="39"/>
      <c r="F39" s="39"/>
      <c r="G39" s="39"/>
      <c r="H39" s="13"/>
      <c r="I39" s="13"/>
      <c r="J39" s="13"/>
      <c r="K39" s="8">
        <v>118.8</v>
      </c>
      <c r="L39" s="1"/>
    </row>
    <row r="40" spans="2:12" x14ac:dyDescent="0.3">
      <c r="B40" s="1"/>
      <c r="C40" s="7">
        <v>45292</v>
      </c>
      <c r="D40" s="38"/>
      <c r="E40" s="39"/>
      <c r="F40" s="39"/>
      <c r="G40" s="39"/>
      <c r="H40" s="13"/>
      <c r="I40" s="13"/>
      <c r="J40" s="13"/>
      <c r="K40" s="8">
        <v>121.1998</v>
      </c>
      <c r="L40" s="1"/>
    </row>
    <row r="41" spans="2:12" x14ac:dyDescent="0.3">
      <c r="B41" s="1"/>
      <c r="C41" s="7">
        <v>45658</v>
      </c>
      <c r="D41" s="38"/>
      <c r="E41" s="39"/>
      <c r="F41" s="39"/>
      <c r="G41" s="39"/>
      <c r="H41" s="13"/>
      <c r="I41" s="13"/>
      <c r="J41" s="33"/>
      <c r="K41" s="8">
        <v>123.31</v>
      </c>
      <c r="L41" s="1"/>
    </row>
    <row r="42" spans="2:12" x14ac:dyDescent="0.3">
      <c r="B42" s="1"/>
      <c r="C42" s="19">
        <v>46023</v>
      </c>
      <c r="D42" s="40"/>
      <c r="E42" s="40"/>
      <c r="F42" s="40"/>
      <c r="G42" s="40"/>
      <c r="H42" s="20"/>
      <c r="I42" s="20"/>
      <c r="J42" s="20"/>
      <c r="K42" s="21">
        <v>125.57</v>
      </c>
      <c r="L42" s="1"/>
    </row>
    <row r="43" spans="2:12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3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</row>
    <row r="45" spans="2:12" x14ac:dyDescent="0.3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</row>
  </sheetData>
  <sheetProtection algorithmName="SHA-512" hashValue="RPmn9Ww2iRv4ltESNe2s9zItcZZTAU9j4lTszNENa6pjYo/qnzx5axtFsY8d3kttaAijApxJ+VJ8aZVTjHmk4Q==" saltValue="D9Ji5XgRnze0L31dHjqC7Q==" spinCount="100000" sheet="1" objects="1" scenarios="1"/>
  <mergeCells count="5">
    <mergeCell ref="B2:L2"/>
    <mergeCell ref="B3:L3"/>
    <mergeCell ref="D4:K4"/>
    <mergeCell ref="B44:L44"/>
    <mergeCell ref="B45:L45"/>
  </mergeCells>
  <pageMargins left="0.7" right="0.7" top="0.75" bottom="0.75" header="0.3" footer="0.3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3649D-6BF2-4847-82BE-4D5610548EA9}">
  <sheetPr>
    <pageSetUpPr fitToPage="1"/>
  </sheetPr>
  <dimension ref="B1:E17"/>
  <sheetViews>
    <sheetView showGridLines="0" zoomScaleNormal="100" workbookViewId="0">
      <selection activeCell="M6" sqref="M6"/>
    </sheetView>
  </sheetViews>
  <sheetFormatPr defaultColWidth="9.109375" defaultRowHeight="14.4" x14ac:dyDescent="0.3"/>
  <cols>
    <col min="1" max="1" width="2" style="2" customWidth="1"/>
    <col min="2" max="2" width="8.88671875" style="2" customWidth="1"/>
    <col min="3" max="4" width="28.109375" style="2" customWidth="1"/>
    <col min="5" max="5" width="8.88671875" style="2" customWidth="1"/>
    <col min="6" max="6" width="1" style="2" customWidth="1"/>
    <col min="7" max="16384" width="9.109375" style="2"/>
  </cols>
  <sheetData>
    <row r="1" spans="2:5" ht="9" customHeight="1" x14ac:dyDescent="0.3"/>
    <row r="2" spans="2:5" ht="35.4" customHeight="1" x14ac:dyDescent="0.3">
      <c r="B2" s="41" t="s">
        <v>26</v>
      </c>
      <c r="C2" s="41"/>
      <c r="D2" s="41"/>
      <c r="E2" s="41"/>
    </row>
    <row r="3" spans="2:5" ht="34.200000000000003" customHeight="1" x14ac:dyDescent="0.3">
      <c r="B3" s="41" t="s">
        <v>25</v>
      </c>
      <c r="C3" s="41"/>
      <c r="D3" s="41"/>
      <c r="E3" s="41"/>
    </row>
    <row r="4" spans="2:5" x14ac:dyDescent="0.3">
      <c r="B4" s="1"/>
      <c r="C4" s="5"/>
      <c r="D4" s="34"/>
      <c r="E4" s="4"/>
    </row>
    <row r="5" spans="2:5" ht="13.5" customHeight="1" x14ac:dyDescent="0.3">
      <c r="B5" s="1"/>
      <c r="C5" s="14" t="s">
        <v>0</v>
      </c>
      <c r="D5" s="11" t="s">
        <v>1</v>
      </c>
      <c r="E5" s="4"/>
    </row>
    <row r="6" spans="2:5" ht="14.4" customHeight="1" x14ac:dyDescent="0.3">
      <c r="B6" s="1"/>
      <c r="C6" s="14" t="s">
        <v>2</v>
      </c>
      <c r="D6" s="11" t="s">
        <v>5</v>
      </c>
      <c r="E6" s="4"/>
    </row>
    <row r="7" spans="2:5" ht="14.25" customHeight="1" x14ac:dyDescent="0.3">
      <c r="B7" s="1"/>
      <c r="C7" s="7">
        <v>43344</v>
      </c>
      <c r="D7" s="8">
        <v>100</v>
      </c>
      <c r="E7" s="4"/>
    </row>
    <row r="8" spans="2:5" ht="14.25" customHeight="1" x14ac:dyDescent="0.3">
      <c r="B8" s="1"/>
      <c r="C8" s="7">
        <v>43709</v>
      </c>
      <c r="D8" s="8">
        <v>100.56</v>
      </c>
      <c r="E8" s="4"/>
    </row>
    <row r="9" spans="2:5" ht="14.25" customHeight="1" x14ac:dyDescent="0.3">
      <c r="B9" s="1"/>
      <c r="C9" s="7">
        <v>44075</v>
      </c>
      <c r="D9" s="8">
        <v>101.22</v>
      </c>
      <c r="E9" s="4"/>
    </row>
    <row r="10" spans="2:5" ht="14.25" customHeight="1" x14ac:dyDescent="0.3">
      <c r="B10" s="1"/>
      <c r="C10" s="7">
        <v>44440</v>
      </c>
      <c r="D10" s="8">
        <v>103.67</v>
      </c>
      <c r="E10" s="4"/>
    </row>
    <row r="11" spans="2:5" ht="14.25" customHeight="1" x14ac:dyDescent="0.3">
      <c r="B11" s="1"/>
      <c r="C11" s="7">
        <v>44805</v>
      </c>
      <c r="D11" s="8">
        <v>114.43</v>
      </c>
      <c r="E11" s="4"/>
    </row>
    <row r="12" spans="2:5" ht="14.25" customHeight="1" x14ac:dyDescent="0.3">
      <c r="B12" s="1"/>
      <c r="C12" s="7">
        <v>45170</v>
      </c>
      <c r="D12" s="8">
        <v>117.14</v>
      </c>
      <c r="E12" s="4"/>
    </row>
    <row r="13" spans="2:5" ht="14.25" customHeight="1" x14ac:dyDescent="0.3">
      <c r="B13" s="1"/>
      <c r="C13" s="7">
        <v>45536</v>
      </c>
      <c r="D13" s="8">
        <f>(1+1.72%)*D12</f>
        <v>119.15480800000002</v>
      </c>
      <c r="E13" s="4"/>
    </row>
    <row r="14" spans="2:5" ht="14.25" customHeight="1" x14ac:dyDescent="0.3">
      <c r="B14" s="1"/>
      <c r="C14" s="19">
        <v>45901</v>
      </c>
      <c r="D14" s="21">
        <f>D13*1.0116-0.01</f>
        <v>120.52700377280001</v>
      </c>
      <c r="E14" s="4"/>
    </row>
    <row r="15" spans="2:5" x14ac:dyDescent="0.3">
      <c r="B15" s="1"/>
      <c r="C15" s="1"/>
      <c r="D15" s="1"/>
      <c r="E15" s="1"/>
    </row>
    <row r="16" spans="2:5" x14ac:dyDescent="0.3">
      <c r="B16" s="45"/>
      <c r="C16" s="45"/>
      <c r="D16" s="45"/>
      <c r="E16" s="45"/>
    </row>
    <row r="17" spans="2:5" x14ac:dyDescent="0.3">
      <c r="B17" s="45"/>
      <c r="C17" s="45"/>
      <c r="D17" s="45"/>
      <c r="E17" s="45"/>
    </row>
  </sheetData>
  <sheetProtection algorithmName="SHA-512" hashValue="pmN07CGxy5GDmmzn9W44UhsuXXTQHhNJA8p57InqSs9kyNA/C+Ww5Osto2tn2mRsQMo91S90R0xWOIzuHgIq1w==" saltValue="oKtBy4TCcrRMGWqPLEkZzQ==" spinCount="100000" sheet="1" objects="1" scenarios="1"/>
  <mergeCells count="4">
    <mergeCell ref="B2:E2"/>
    <mergeCell ref="B3:E3"/>
    <mergeCell ref="B16:E16"/>
    <mergeCell ref="B17:E17"/>
  </mergeCells>
  <pageMargins left="0.7" right="0.7" top="0.75" bottom="0.75" header="0.3" footer="0.3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3DE71E60D5E48A00ED9BB7FCB75F7" ma:contentTypeVersion="12" ma:contentTypeDescription="Create a new document." ma:contentTypeScope="" ma:versionID="d0117da2091de1f723c7d5baec661af0">
  <xsd:schema xmlns:xsd="http://www.w3.org/2001/XMLSchema" xmlns:xs="http://www.w3.org/2001/XMLSchema" xmlns:p="http://schemas.microsoft.com/office/2006/metadata/properties" xmlns:ns2="fb362a57-d508-4677-b364-783be61744ef" xmlns:ns3="b3f586b5-0b5f-4812-9a0f-acf7aac1044b" targetNamespace="http://schemas.microsoft.com/office/2006/metadata/properties" ma:root="true" ma:fieldsID="27065b6aedb7fe8c00168537be3582cc" ns2:_="" ns3:_="">
    <xsd:import namespace="fb362a57-d508-4677-b364-783be61744ef"/>
    <xsd:import namespace="b3f586b5-0b5f-4812-9a0f-acf7aac10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2a57-d508-4677-b364-783be61744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586b5-0b5f-4812-9a0f-acf7aac10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7CB92-AF9C-4B54-8E6D-0FDF5803A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674305-1E82-4F99-8E67-20E776E2C9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2a57-d508-4677-b364-783be61744ef"/>
    <ds:schemaRef ds:uri="b3f586b5-0b5f-4812-9a0f-acf7aac10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47789B-4E0E-440A-A5C6-80D01D6908CF}">
  <ds:schemaRefs>
    <ds:schemaRef ds:uri="http://purl.org/dc/terms/"/>
    <ds:schemaRef ds:uri="fb362a57-d508-4677-b364-783be61744ef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3f586b5-0b5f-4812-9a0f-acf7aac1044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Wallonie Régulier</vt:lpstr>
      <vt:lpstr>Wallonie - Régulier spécialisé</vt:lpstr>
      <vt:lpstr>Bruxelles transport cocof</vt:lpstr>
      <vt:lpstr>Vlaanderen Geregeld</vt:lpstr>
      <vt:lpstr>Vlaanderen - Bijzonder Geregeld</vt:lpstr>
      <vt:lpstr>Vlaanderen - Bijzonder DE LIJN</vt:lpstr>
      <vt:lpstr>'Bruxelles transport cocof'!Print_Area</vt:lpstr>
      <vt:lpstr>'Vlaanderen - Bijzonder DE LIJN'!Print_Area</vt:lpstr>
      <vt:lpstr>'Vlaanderen - Bijzonder Geregeld'!Print_Area</vt:lpstr>
      <vt:lpstr>'Vlaanderen Geregeld'!Print_Area</vt:lpstr>
      <vt:lpstr>'Wallonie - Régulier spécialisé'!Print_Area</vt:lpstr>
      <vt:lpstr>'Wallonie Régulier'!Print_Area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Lannoo</dc:creator>
  <cp:lastModifiedBy>Maxime Bouche</cp:lastModifiedBy>
  <cp:lastPrinted>2016-09-21T16:08:22Z</cp:lastPrinted>
  <dcterms:created xsi:type="dcterms:W3CDTF">2015-06-01T08:18:39Z</dcterms:created>
  <dcterms:modified xsi:type="dcterms:W3CDTF">2026-02-10T10:39:01Z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0x010100CEF3DE71E60D5E48A00ED9BB7FCB75F7</vt:lpwstr>
  </property>
</Properties>
</file>