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N:\2. Projects and Missions\2.1. Permanent Missions\Sectorstatistieken\Statistieken Geregelde diensten\"/>
    </mc:Choice>
  </mc:AlternateContent>
  <xr:revisionPtr revIDLastSave="0" documentId="13_ncr:1_{A0C70220-38E2-43C5-85AB-41559DD30A20}" xr6:coauthVersionLast="47" xr6:coauthVersionMax="47" xr10:uidLastSave="{00000000-0000-0000-0000-000000000000}"/>
  <bookViews>
    <workbookView xWindow="-108" yWindow="-108" windowWidth="23256" windowHeight="12456" tabRatio="803" firstSheet="1" activeTab="7" xr2:uid="{00000000-000D-0000-FFFF-FFFF00000000}"/>
  </bookViews>
  <sheets>
    <sheet name="Schakelblad - Onglet orientatio" sheetId="6" state="hidden" r:id="rId1"/>
    <sheet name="1.1 VVM - 2007-2021" sheetId="1" r:id="rId2"/>
    <sheet name="1.2 VVM 2015" sheetId="18" state="hidden" r:id="rId3"/>
    <sheet name="1.3 VVM 2016" sheetId="22" state="hidden" r:id="rId4"/>
    <sheet name="2.1 SRWT - 2007-2021" sheetId="20" r:id="rId5"/>
    <sheet name="2.2 SRWT 2015" sheetId="21" state="hidden" r:id="rId6"/>
    <sheet name="2.2 SRWT 2016" sheetId="23" state="hidden" r:id="rId7"/>
    <sheet name="3.  Indexes" sheetId="11" r:id="rId8"/>
  </sheets>
  <definedNames>
    <definedName name="_xlnm.Print_Titles" localSheetId="1">'1.1 VVM - 2007-2021'!$2:$5</definedName>
    <definedName name="_xlnm.Print_Titles" localSheetId="4">'2.1 SRWT - 2007-2021'!$2:$5</definedName>
    <definedName name="_xlnm.Print_Area" localSheetId="1">'1.1 VVM - 2007-2021'!$B$2:$T$52</definedName>
    <definedName name="_xlnm.Print_Area" localSheetId="2">'1.2 VVM 2015'!$B$2:$R$18</definedName>
    <definedName name="_xlnm.Print_Area" localSheetId="3">'1.3 VVM 2016'!$B$2:$R$12</definedName>
    <definedName name="_xlnm.Print_Area" localSheetId="4">'2.1 SRWT - 2007-2021'!$B$2:$Q$79</definedName>
    <definedName name="_xlnm.Print_Area" localSheetId="5">'2.2 SRWT 2015'!$B$2:$R$12</definedName>
    <definedName name="_xlnm.Print_Area" localSheetId="6">'2.2 SRWT 2016'!$B$2:$R$12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2" i="20" l="1"/>
  <c r="S41" i="20"/>
  <c r="R41" i="20"/>
  <c r="R47" i="20" s="1"/>
  <c r="S18" i="20"/>
  <c r="S12" i="20"/>
  <c r="R22" i="11"/>
  <c r="R11" i="11"/>
  <c r="Q11" i="11"/>
  <c r="P22" i="11"/>
  <c r="R21" i="11"/>
  <c r="Q21" i="11"/>
  <c r="AB7" i="11"/>
  <c r="V11" i="1"/>
  <c r="R48" i="20"/>
  <c r="AA7" i="11"/>
  <c r="S16" i="20"/>
  <c r="S15" i="20"/>
  <c r="S14" i="20"/>
  <c r="S13" i="20"/>
  <c r="S11" i="20"/>
  <c r="S17" i="20" s="1"/>
  <c r="S23" i="20" s="1"/>
  <c r="S19" i="20"/>
  <c r="S20" i="20"/>
  <c r="S21" i="20"/>
  <c r="S22" i="20"/>
  <c r="S30" i="20"/>
  <c r="S31" i="20"/>
  <c r="S32" i="20"/>
  <c r="S33" i="20"/>
  <c r="S34" i="20"/>
  <c r="S35" i="20"/>
  <c r="S43" i="20"/>
  <c r="S44" i="20"/>
  <c r="S45" i="20"/>
  <c r="S46" i="20"/>
  <c r="S48" i="20"/>
  <c r="S49" i="20"/>
  <c r="S55" i="20" s="1"/>
  <c r="S50" i="20"/>
  <c r="S56" i="20" s="1"/>
  <c r="S51" i="20"/>
  <c r="S57" i="20" s="1"/>
  <c r="S52" i="20"/>
  <c r="S58" i="20" s="1"/>
  <c r="S60" i="20"/>
  <c r="S66" i="20" s="1"/>
  <c r="S61" i="20"/>
  <c r="S67" i="20" s="1"/>
  <c r="S62" i="20"/>
  <c r="S68" i="20" s="1"/>
  <c r="S63" i="20"/>
  <c r="S69" i="20" s="1"/>
  <c r="S64" i="20"/>
  <c r="S70" i="20" s="1"/>
  <c r="V39" i="1"/>
  <c r="V12" i="1"/>
  <c r="V13" i="1"/>
  <c r="V14" i="1"/>
  <c r="V15" i="1"/>
  <c r="V16" i="1"/>
  <c r="V24" i="1"/>
  <c r="V25" i="1"/>
  <c r="V26" i="1"/>
  <c r="V27" i="1"/>
  <c r="V28" i="1"/>
  <c r="V37" i="1"/>
  <c r="V43" i="1"/>
  <c r="P21" i="11"/>
  <c r="Z7" i="11"/>
  <c r="AX15" i="11"/>
  <c r="BC15" i="11"/>
  <c r="AC15" i="11"/>
  <c r="AB15" i="11"/>
  <c r="BK15" i="11"/>
  <c r="R60" i="20"/>
  <c r="R61" i="20"/>
  <c r="R62" i="20"/>
  <c r="R63" i="20"/>
  <c r="R69" i="20" s="1"/>
  <c r="R64" i="20"/>
  <c r="R67" i="20"/>
  <c r="R68" i="20"/>
  <c r="R70" i="20"/>
  <c r="U43" i="1"/>
  <c r="U45" i="1" s="1"/>
  <c r="U24" i="1"/>
  <c r="U11" i="1"/>
  <c r="U12" i="1"/>
  <c r="U13" i="1"/>
  <c r="U14" i="1"/>
  <c r="U15" i="1"/>
  <c r="U16" i="1"/>
  <c r="U23" i="1"/>
  <c r="V29" i="1" s="1"/>
  <c r="U25" i="1"/>
  <c r="U26" i="1"/>
  <c r="U27" i="1"/>
  <c r="U28" i="1"/>
  <c r="U35" i="1"/>
  <c r="U37" i="1"/>
  <c r="R66" i="20"/>
  <c r="R42" i="20"/>
  <c r="R30" i="20"/>
  <c r="R18" i="20"/>
  <c r="J18" i="20"/>
  <c r="P18" i="20"/>
  <c r="Q18" i="20"/>
  <c r="R12" i="20"/>
  <c r="Q12" i="20"/>
  <c r="P12" i="20"/>
  <c r="R46" i="20"/>
  <c r="R45" i="20"/>
  <c r="R44" i="20"/>
  <c r="R43" i="20"/>
  <c r="R35" i="20"/>
  <c r="R34" i="20"/>
  <c r="R33" i="20"/>
  <c r="R32" i="20"/>
  <c r="R31" i="20"/>
  <c r="R22" i="20"/>
  <c r="R16" i="20"/>
  <c r="R15" i="20"/>
  <c r="R21" i="20" s="1"/>
  <c r="R14" i="20"/>
  <c r="R20" i="20" s="1"/>
  <c r="R13" i="20"/>
  <c r="R19" i="20" s="1"/>
  <c r="R11" i="20"/>
  <c r="R17" i="20" s="1"/>
  <c r="R23" i="20" s="1"/>
  <c r="T43" i="1"/>
  <c r="S43" i="1"/>
  <c r="R43" i="1"/>
  <c r="Q60" i="20"/>
  <c r="Q42" i="20"/>
  <c r="Q30" i="20"/>
  <c r="P11" i="11"/>
  <c r="R65" i="20" l="1"/>
  <c r="R71" i="20" s="1"/>
  <c r="S47" i="20"/>
  <c r="V45" i="1"/>
  <c r="V17" i="1"/>
  <c r="S54" i="20"/>
  <c r="S65" i="20"/>
  <c r="S53" i="20"/>
  <c r="P30" i="20"/>
  <c r="Q11" i="20"/>
  <c r="T45" i="1"/>
  <c r="S37" i="1"/>
  <c r="S45" i="1"/>
  <c r="T35" i="1"/>
  <c r="T23" i="1"/>
  <c r="U29" i="1" s="1"/>
  <c r="R37" i="1"/>
  <c r="P60" i="20"/>
  <c r="Q66" i="20" s="1"/>
  <c r="Q45" i="20"/>
  <c r="Q41" i="20"/>
  <c r="Q64" i="20"/>
  <c r="Q63" i="20"/>
  <c r="Q62" i="20"/>
  <c r="Q61" i="20"/>
  <c r="Q46" i="20"/>
  <c r="Q35" i="20"/>
  <c r="Q34" i="20"/>
  <c r="Q33" i="20"/>
  <c r="Q32" i="20"/>
  <c r="Q31" i="20"/>
  <c r="Q16" i="20"/>
  <c r="Q15" i="20"/>
  <c r="Q14" i="20"/>
  <c r="Q13" i="20"/>
  <c r="Q17" i="20"/>
  <c r="T37" i="1"/>
  <c r="T28" i="1"/>
  <c r="T27" i="1"/>
  <c r="T26" i="1"/>
  <c r="T25" i="1"/>
  <c r="T24" i="1"/>
  <c r="T16" i="1"/>
  <c r="T15" i="1"/>
  <c r="T14" i="1"/>
  <c r="T13" i="1"/>
  <c r="T12" i="1"/>
  <c r="T11" i="1"/>
  <c r="U17" i="1" s="1"/>
  <c r="S71" i="20" l="1"/>
  <c r="Q43" i="20"/>
  <c r="Q44" i="20"/>
  <c r="Q65" i="20"/>
  <c r="BA15" i="11" l="1"/>
  <c r="BB15" i="11"/>
  <c r="BD15" i="11"/>
  <c r="BE15" i="11"/>
  <c r="BF15" i="11"/>
  <c r="BG15" i="11"/>
  <c r="BH15" i="11"/>
  <c r="BI15" i="11"/>
  <c r="BJ15" i="11"/>
  <c r="AZ15" i="11"/>
  <c r="AO15" i="11"/>
  <c r="AP15" i="11"/>
  <c r="AQ15" i="11"/>
  <c r="AR15" i="11"/>
  <c r="AS15" i="11"/>
  <c r="AT15" i="11"/>
  <c r="AU15" i="11"/>
  <c r="AV15" i="11"/>
  <c r="AW15" i="11"/>
  <c r="AN15" i="11"/>
  <c r="AK15" i="11"/>
  <c r="Y7" i="11" l="1"/>
  <c r="X7" i="11"/>
  <c r="W7" i="11"/>
  <c r="V7" i="11"/>
  <c r="AQ16" i="11" l="1"/>
  <c r="AU16" i="11"/>
  <c r="AN16" i="11"/>
  <c r="AV16" i="11"/>
  <c r="AS16" i="11"/>
  <c r="AX16" i="11"/>
  <c r="AR16" i="11"/>
  <c r="AO16" i="11"/>
  <c r="AW16" i="11"/>
  <c r="AP16" i="11"/>
  <c r="AT16" i="11"/>
  <c r="S11" i="1"/>
  <c r="AD15" i="11"/>
  <c r="N11" i="11"/>
  <c r="N22" i="11" s="1"/>
  <c r="P11" i="20"/>
  <c r="P64" i="20"/>
  <c r="Q70" i="20" s="1"/>
  <c r="P63" i="20"/>
  <c r="Q69" i="20" s="1"/>
  <c r="P62" i="20"/>
  <c r="Q68" i="20" s="1"/>
  <c r="P61" i="20"/>
  <c r="Q67" i="20" s="1"/>
  <c r="P46" i="20"/>
  <c r="P45" i="20"/>
  <c r="P44" i="20"/>
  <c r="P43" i="20"/>
  <c r="P42" i="20"/>
  <c r="P41" i="20"/>
  <c r="P35" i="20"/>
  <c r="P34" i="20"/>
  <c r="P33" i="20"/>
  <c r="P32" i="20"/>
  <c r="P31" i="20"/>
  <c r="P16" i="20"/>
  <c r="P15" i="20"/>
  <c r="P14" i="20"/>
  <c r="P13" i="20"/>
  <c r="P17" i="20"/>
  <c r="S35" i="1"/>
  <c r="S28" i="1"/>
  <c r="S27" i="1"/>
  <c r="S26" i="1"/>
  <c r="S25" i="1"/>
  <c r="S24" i="1"/>
  <c r="S23" i="1"/>
  <c r="S16" i="1"/>
  <c r="S15" i="1"/>
  <c r="S14" i="1"/>
  <c r="S13" i="1"/>
  <c r="S12" i="1"/>
  <c r="T17" i="1" l="1"/>
  <c r="O21" i="11"/>
  <c r="T29" i="1"/>
  <c r="Q22" i="20"/>
  <c r="Q19" i="20"/>
  <c r="Q21" i="20"/>
  <c r="Q23" i="20"/>
  <c r="Q20" i="20"/>
  <c r="P65" i="20"/>
  <c r="Q71" i="20" s="1"/>
  <c r="Q47" i="20"/>
  <c r="I37" i="1"/>
  <c r="J37" i="1"/>
  <c r="K37" i="1"/>
  <c r="L37" i="1"/>
  <c r="M37" i="1"/>
  <c r="N37" i="1"/>
  <c r="O37" i="1"/>
  <c r="P37" i="1"/>
  <c r="Q37" i="1"/>
  <c r="J43" i="1"/>
  <c r="K43" i="1"/>
  <c r="L43" i="1"/>
  <c r="L45" i="1" s="1"/>
  <c r="M43" i="1"/>
  <c r="N43" i="1"/>
  <c r="O43" i="1"/>
  <c r="P43" i="1"/>
  <c r="P45" i="1" s="1"/>
  <c r="Q43" i="1"/>
  <c r="I43" i="1"/>
  <c r="H43" i="1"/>
  <c r="O45" i="1" l="1"/>
  <c r="K45" i="1"/>
  <c r="N45" i="1"/>
  <c r="J45" i="1"/>
  <c r="I45" i="1"/>
  <c r="Q45" i="1"/>
  <c r="M45" i="1"/>
  <c r="R45" i="1"/>
  <c r="R12" i="1" l="1"/>
  <c r="Q12" i="1"/>
  <c r="Q11" i="1"/>
  <c r="R13" i="1"/>
  <c r="R11" i="1"/>
  <c r="S17" i="1" s="1"/>
  <c r="E11" i="11" l="1"/>
  <c r="E22" i="11" s="1"/>
  <c r="AM15" i="11"/>
  <c r="AH15" i="11"/>
  <c r="AI15" i="11"/>
  <c r="AJ15" i="11"/>
  <c r="AL15" i="11"/>
  <c r="AG15" i="11"/>
  <c r="AE15" i="11"/>
  <c r="AF15" i="11"/>
  <c r="AA15" i="11"/>
  <c r="O60" i="20"/>
  <c r="P66" i="20" s="1"/>
  <c r="M16" i="11"/>
  <c r="T7" i="11"/>
  <c r="AF16" i="11" s="1"/>
  <c r="U7" i="11"/>
  <c r="AG16" i="11" s="1"/>
  <c r="AI16" i="11" s="1"/>
  <c r="AJ16" i="11" l="1"/>
  <c r="AD16" i="11"/>
  <c r="AC16" i="11"/>
  <c r="AA16" i="11"/>
  <c r="AE16" i="11"/>
  <c r="AL16" i="11"/>
  <c r="AH16" i="11"/>
  <c r="AB16" i="11"/>
  <c r="AK16" i="11"/>
  <c r="D16" i="11"/>
  <c r="O61" i="20"/>
  <c r="P67" i="20" s="1"/>
  <c r="O62" i="20"/>
  <c r="P68" i="20" s="1"/>
  <c r="O63" i="20"/>
  <c r="P69" i="20" s="1"/>
  <c r="O64" i="20"/>
  <c r="P70" i="20" s="1"/>
  <c r="N60" i="20"/>
  <c r="O66" i="20" s="1"/>
  <c r="N47" i="20"/>
  <c r="O46" i="20"/>
  <c r="O45" i="20"/>
  <c r="O44" i="20"/>
  <c r="O43" i="20"/>
  <c r="O42" i="20"/>
  <c r="L42" i="20"/>
  <c r="M42" i="20"/>
  <c r="N42" i="20"/>
  <c r="O35" i="20"/>
  <c r="O34" i="20"/>
  <c r="O33" i="20"/>
  <c r="O32" i="20"/>
  <c r="O31" i="20"/>
  <c r="O30" i="20"/>
  <c r="M30" i="20"/>
  <c r="N30" i="20"/>
  <c r="O16" i="20"/>
  <c r="P22" i="20" s="1"/>
  <c r="O15" i="20"/>
  <c r="P21" i="20" s="1"/>
  <c r="O14" i="20"/>
  <c r="P20" i="20" s="1"/>
  <c r="M13" i="20"/>
  <c r="O13" i="20"/>
  <c r="P19" i="20" s="1"/>
  <c r="O12" i="20"/>
  <c r="O11" i="20"/>
  <c r="O17" i="20" s="1"/>
  <c r="P23" i="20" s="1"/>
  <c r="M12" i="20"/>
  <c r="N12" i="20"/>
  <c r="N18" i="20" s="1"/>
  <c r="N21" i="11" l="1"/>
  <c r="O18" i="20"/>
  <c r="H35" i="1"/>
  <c r="N35" i="1"/>
  <c r="I35" i="1"/>
  <c r="J35" i="1"/>
  <c r="K35" i="1"/>
  <c r="L35" i="1"/>
  <c r="M35" i="1"/>
  <c r="O35" i="1"/>
  <c r="P35" i="1"/>
  <c r="Q35" i="1"/>
  <c r="P12" i="1"/>
  <c r="R24" i="1"/>
  <c r="N24" i="1"/>
  <c r="O24" i="1"/>
  <c r="P24" i="1"/>
  <c r="Q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2" i="1"/>
  <c r="O12" i="1"/>
  <c r="N13" i="1"/>
  <c r="O13" i="1"/>
  <c r="P13" i="1"/>
  <c r="Q13" i="1"/>
  <c r="R35" i="1" l="1"/>
  <c r="R23" i="1"/>
  <c r="O41" i="20"/>
  <c r="P47" i="20" s="1"/>
  <c r="R29" i="1" l="1"/>
  <c r="S29" i="1"/>
  <c r="O47" i="20"/>
  <c r="O65" i="20"/>
  <c r="P71" i="20" s="1"/>
  <c r="P10" i="22"/>
  <c r="N65" i="20" l="1"/>
  <c r="O71" i="20" s="1"/>
  <c r="N64" i="20"/>
  <c r="O70" i="20" s="1"/>
  <c r="N63" i="20"/>
  <c r="O69" i="20" s="1"/>
  <c r="N62" i="20"/>
  <c r="O68" i="20" s="1"/>
  <c r="N61" i="20"/>
  <c r="O67" i="20" s="1"/>
  <c r="N46" i="20"/>
  <c r="N45" i="20"/>
  <c r="N44" i="20"/>
  <c r="N43" i="20"/>
  <c r="N35" i="20"/>
  <c r="N34" i="20"/>
  <c r="N33" i="20"/>
  <c r="N32" i="20"/>
  <c r="N31" i="20"/>
  <c r="N17" i="20"/>
  <c r="N16" i="20"/>
  <c r="N15" i="20"/>
  <c r="N14" i="20"/>
  <c r="N13" i="20"/>
  <c r="S7" i="11"/>
  <c r="W16" i="11" s="1"/>
  <c r="O11" i="11"/>
  <c r="O22" i="11" s="1"/>
  <c r="U16" i="11" l="1"/>
  <c r="X16" i="11"/>
  <c r="V16" i="11"/>
  <c r="Z16" i="11"/>
  <c r="Y16" i="11"/>
  <c r="O20" i="20"/>
  <c r="O21" i="20"/>
  <c r="O22" i="20"/>
  <c r="N19" i="20"/>
  <c r="O19" i="20"/>
  <c r="O23" i="20"/>
  <c r="M43" i="20"/>
  <c r="M60" i="20"/>
  <c r="N66" i="20" s="1"/>
  <c r="M61" i="20"/>
  <c r="N67" i="20" s="1"/>
  <c r="M62" i="20"/>
  <c r="N68" i="20" s="1"/>
  <c r="M63" i="20"/>
  <c r="N69" i="20" s="1"/>
  <c r="M64" i="20"/>
  <c r="N70" i="20" s="1"/>
  <c r="M65" i="20"/>
  <c r="N71" i="20" s="1"/>
  <c r="M44" i="20"/>
  <c r="M45" i="20"/>
  <c r="M46" i="20"/>
  <c r="M47" i="20"/>
  <c r="M31" i="20"/>
  <c r="M32" i="20"/>
  <c r="M33" i="20"/>
  <c r="M34" i="20"/>
  <c r="M35" i="20"/>
  <c r="M14" i="20"/>
  <c r="N20" i="20" s="1"/>
  <c r="M15" i="20"/>
  <c r="N21" i="20" s="1"/>
  <c r="M16" i="20"/>
  <c r="N22" i="20" s="1"/>
  <c r="M17" i="20"/>
  <c r="N23" i="20" s="1"/>
  <c r="L10" i="22"/>
  <c r="M10" i="22"/>
  <c r="N10" i="22"/>
  <c r="O10" i="22"/>
  <c r="Q9" i="22"/>
  <c r="Q8" i="22"/>
  <c r="Q7" i="22"/>
  <c r="Q6" i="22"/>
  <c r="Q5" i="22"/>
  <c r="Q6" i="18"/>
  <c r="Q7" i="18"/>
  <c r="Q8" i="18"/>
  <c r="Q9" i="18"/>
  <c r="Q5" i="18"/>
  <c r="L11" i="18"/>
  <c r="M11" i="18"/>
  <c r="N11" i="18"/>
  <c r="O11" i="18"/>
  <c r="P11" i="18"/>
  <c r="L12" i="18"/>
  <c r="M12" i="18"/>
  <c r="N12" i="18"/>
  <c r="O12" i="18"/>
  <c r="P12" i="18"/>
  <c r="L13" i="18"/>
  <c r="M13" i="18"/>
  <c r="N13" i="18"/>
  <c r="O13" i="18"/>
  <c r="P13" i="18"/>
  <c r="L14" i="18"/>
  <c r="M14" i="18"/>
  <c r="N14" i="18"/>
  <c r="O14" i="18"/>
  <c r="P14" i="18"/>
  <c r="L15" i="18"/>
  <c r="M15" i="18"/>
  <c r="N15" i="18"/>
  <c r="O15" i="18"/>
  <c r="P15" i="18"/>
  <c r="L16" i="18"/>
  <c r="M16" i="18"/>
  <c r="P16" i="18"/>
  <c r="K12" i="18"/>
  <c r="K13" i="18"/>
  <c r="K14" i="18"/>
  <c r="K15" i="18"/>
  <c r="K11" i="18"/>
  <c r="R7" i="11"/>
  <c r="P16" i="11" s="1"/>
  <c r="Q7" i="11"/>
  <c r="Q16" i="11" l="1"/>
  <c r="T16" i="11"/>
  <c r="O16" i="11"/>
  <c r="Q10" i="22"/>
  <c r="S16" i="11"/>
  <c r="R16" i="11"/>
  <c r="H12" i="20"/>
  <c r="M21" i="11" l="1"/>
  <c r="L17" i="20"/>
  <c r="M23" i="20" s="1"/>
  <c r="K17" i="20"/>
  <c r="J17" i="20"/>
  <c r="I17" i="20"/>
  <c r="L16" i="20"/>
  <c r="M22" i="20" s="1"/>
  <c r="K16" i="20"/>
  <c r="J16" i="20"/>
  <c r="I16" i="20"/>
  <c r="L15" i="20"/>
  <c r="M21" i="20" s="1"/>
  <c r="K15" i="20"/>
  <c r="J15" i="20"/>
  <c r="I15" i="20"/>
  <c r="L14" i="20"/>
  <c r="M20" i="20" s="1"/>
  <c r="K14" i="20"/>
  <c r="J14" i="20"/>
  <c r="I14" i="20"/>
  <c r="L13" i="20"/>
  <c r="M19" i="20" s="1"/>
  <c r="K13" i="20"/>
  <c r="J13" i="20"/>
  <c r="I13" i="20"/>
  <c r="L12" i="20"/>
  <c r="K12" i="20"/>
  <c r="J12" i="20"/>
  <c r="I12" i="20"/>
  <c r="H13" i="20"/>
  <c r="H14" i="20"/>
  <c r="H15" i="20"/>
  <c r="H16" i="20"/>
  <c r="H17" i="20"/>
  <c r="K18" i="20" l="1"/>
  <c r="L18" i="20"/>
  <c r="M18" i="20"/>
  <c r="I18" i="20"/>
  <c r="L23" i="20"/>
  <c r="K23" i="20"/>
  <c r="J23" i="20"/>
  <c r="I23" i="20"/>
  <c r="L22" i="20"/>
  <c r="K22" i="20"/>
  <c r="J22" i="20"/>
  <c r="I22" i="20"/>
  <c r="L21" i="20"/>
  <c r="K21" i="20"/>
  <c r="J21" i="20"/>
  <c r="I21" i="20"/>
  <c r="L20" i="20"/>
  <c r="K20" i="20"/>
  <c r="J20" i="20"/>
  <c r="I20" i="20"/>
  <c r="L19" i="20"/>
  <c r="K19" i="20"/>
  <c r="J19" i="20"/>
  <c r="I19" i="20"/>
  <c r="L47" i="20" l="1"/>
  <c r="K47" i="20"/>
  <c r="J47" i="20"/>
  <c r="I47" i="20"/>
  <c r="L46" i="20"/>
  <c r="K46" i="20"/>
  <c r="J46" i="20"/>
  <c r="I46" i="20"/>
  <c r="L45" i="20"/>
  <c r="K45" i="20"/>
  <c r="J45" i="20"/>
  <c r="I45" i="20"/>
  <c r="L44" i="20"/>
  <c r="K44" i="20"/>
  <c r="J44" i="20"/>
  <c r="I44" i="20"/>
  <c r="L43" i="20"/>
  <c r="K43" i="20"/>
  <c r="J43" i="20"/>
  <c r="I43" i="20"/>
  <c r="K42" i="20"/>
  <c r="J42" i="20"/>
  <c r="I42" i="20"/>
  <c r="J30" i="20"/>
  <c r="K30" i="20"/>
  <c r="L30" i="20"/>
  <c r="J31" i="20"/>
  <c r="K31" i="20"/>
  <c r="L31" i="20"/>
  <c r="J32" i="20"/>
  <c r="K32" i="20"/>
  <c r="L32" i="20"/>
  <c r="J33" i="20"/>
  <c r="K33" i="20"/>
  <c r="L33" i="20"/>
  <c r="J34" i="20"/>
  <c r="K34" i="20"/>
  <c r="L34" i="20"/>
  <c r="J35" i="20"/>
  <c r="K35" i="20"/>
  <c r="L35" i="20"/>
  <c r="I35" i="20"/>
  <c r="I34" i="20"/>
  <c r="I33" i="20"/>
  <c r="I32" i="20"/>
  <c r="I31" i="20"/>
  <c r="I30" i="20"/>
  <c r="J24" i="1" l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I25" i="1"/>
  <c r="I26" i="1"/>
  <c r="I27" i="1"/>
  <c r="I28" i="1"/>
  <c r="I29" i="1"/>
  <c r="I24" i="1"/>
  <c r="K12" i="1"/>
  <c r="L12" i="1" l="1"/>
  <c r="M12" i="1"/>
  <c r="L13" i="1"/>
  <c r="M13" i="1"/>
  <c r="L14" i="1"/>
  <c r="M14" i="1"/>
  <c r="L15" i="1"/>
  <c r="M15" i="1"/>
  <c r="L16" i="1"/>
  <c r="M16" i="1"/>
  <c r="L17" i="1"/>
  <c r="M17" i="1"/>
  <c r="K13" i="1"/>
  <c r="K14" i="1"/>
  <c r="K15" i="1"/>
  <c r="K16" i="1"/>
  <c r="K17" i="1"/>
  <c r="I60" i="20" l="1"/>
  <c r="J60" i="20"/>
  <c r="K60" i="20"/>
  <c r="L60" i="20"/>
  <c r="M66" i="20" s="1"/>
  <c r="I61" i="20"/>
  <c r="J61" i="20"/>
  <c r="K61" i="20"/>
  <c r="L61" i="20"/>
  <c r="M67" i="20" s="1"/>
  <c r="I62" i="20"/>
  <c r="J62" i="20"/>
  <c r="K62" i="20"/>
  <c r="L62" i="20"/>
  <c r="M68" i="20" s="1"/>
  <c r="I63" i="20"/>
  <c r="J63" i="20"/>
  <c r="K63" i="20"/>
  <c r="L63" i="20"/>
  <c r="M69" i="20" s="1"/>
  <c r="I64" i="20"/>
  <c r="J64" i="20"/>
  <c r="K64" i="20"/>
  <c r="L64" i="20"/>
  <c r="M70" i="20" s="1"/>
  <c r="I65" i="20"/>
  <c r="J65" i="20"/>
  <c r="K65" i="20"/>
  <c r="L65" i="20"/>
  <c r="M71" i="20" s="1"/>
  <c r="H61" i="20"/>
  <c r="H62" i="20"/>
  <c r="H63" i="20"/>
  <c r="H64" i="20"/>
  <c r="H65" i="20"/>
  <c r="J70" i="20" l="1"/>
  <c r="J69" i="20"/>
  <c r="J68" i="20"/>
  <c r="J67" i="20"/>
  <c r="J71" i="20"/>
  <c r="I70" i="20"/>
  <c r="K71" i="20"/>
  <c r="K70" i="20"/>
  <c r="K69" i="20"/>
  <c r="K68" i="20"/>
  <c r="K67" i="20"/>
  <c r="K66" i="20"/>
  <c r="J66" i="20"/>
  <c r="I71" i="20"/>
  <c r="I69" i="20"/>
  <c r="I68" i="20"/>
  <c r="I67" i="20"/>
  <c r="L71" i="20"/>
  <c r="L70" i="20"/>
  <c r="L69" i="20"/>
  <c r="L68" i="20"/>
  <c r="L67" i="20"/>
  <c r="L66" i="20"/>
  <c r="H60" i="20"/>
  <c r="I66" i="20" s="1"/>
  <c r="F11" i="18" l="1"/>
  <c r="G11" i="18"/>
  <c r="H11" i="18"/>
  <c r="I11" i="18"/>
  <c r="J11" i="18"/>
  <c r="F12" i="18"/>
  <c r="G12" i="18"/>
  <c r="H12" i="18"/>
  <c r="I12" i="18"/>
  <c r="J12" i="18"/>
  <c r="F13" i="18"/>
  <c r="G13" i="18"/>
  <c r="H13" i="18"/>
  <c r="I13" i="18"/>
  <c r="J13" i="18"/>
  <c r="F14" i="18"/>
  <c r="G14" i="18"/>
  <c r="H14" i="18"/>
  <c r="I14" i="18"/>
  <c r="J14" i="18"/>
  <c r="F15" i="18"/>
  <c r="G15" i="18"/>
  <c r="H15" i="18"/>
  <c r="I15" i="18"/>
  <c r="J15" i="18"/>
  <c r="F16" i="18"/>
  <c r="G16" i="18"/>
  <c r="H16" i="18"/>
  <c r="I16" i="18"/>
  <c r="J16" i="18"/>
  <c r="E12" i="18"/>
  <c r="E13" i="18"/>
  <c r="E14" i="18"/>
  <c r="E15" i="18"/>
  <c r="E16" i="18"/>
  <c r="E11" i="18"/>
  <c r="O10" i="18"/>
  <c r="O16" i="18" s="1"/>
  <c r="N10" i="18"/>
  <c r="N16" i="18" s="1"/>
  <c r="K10" i="18"/>
  <c r="K16" i="18" l="1"/>
  <c r="Q10" i="18"/>
  <c r="F11" i="11"/>
  <c r="F22" i="11" s="1"/>
  <c r="G11" i="11"/>
  <c r="G22" i="11" s="1"/>
  <c r="H11" i="11"/>
  <c r="H22" i="11" s="1"/>
  <c r="I11" i="11"/>
  <c r="I22" i="11" s="1"/>
  <c r="J11" i="11"/>
  <c r="J22" i="11" s="1"/>
  <c r="K11" i="11"/>
  <c r="K22" i="11" s="1"/>
  <c r="L11" i="11"/>
  <c r="L22" i="11" s="1"/>
  <c r="M11" i="11"/>
  <c r="M22" i="11" s="1"/>
  <c r="D11" i="11"/>
  <c r="D22" i="11" s="1"/>
  <c r="U39" i="1" s="1"/>
  <c r="V41" i="1" s="1"/>
  <c r="T39" i="1" l="1"/>
  <c r="U41" i="1" s="1"/>
  <c r="R39" i="1"/>
  <c r="H39" i="1"/>
  <c r="S39" i="1"/>
  <c r="Q39" i="1"/>
  <c r="P39" i="1"/>
  <c r="O39" i="1"/>
  <c r="K39" i="1"/>
  <c r="N39" i="1"/>
  <c r="J39" i="1"/>
  <c r="L39" i="1"/>
  <c r="M39" i="1"/>
  <c r="I39" i="1"/>
  <c r="E16" i="11"/>
  <c r="F16" i="11"/>
  <c r="G16" i="11"/>
  <c r="H16" i="11"/>
  <c r="I16" i="11"/>
  <c r="J16" i="11"/>
  <c r="K16" i="11"/>
  <c r="L16" i="11"/>
  <c r="N16" i="11"/>
  <c r="Q41" i="1" l="1"/>
  <c r="I41" i="1"/>
  <c r="M41" i="1"/>
  <c r="S41" i="1"/>
  <c r="L21" i="11"/>
  <c r="J41" i="1"/>
  <c r="R41" i="1"/>
  <c r="T41" i="1"/>
  <c r="N41" i="1"/>
  <c r="K41" i="1"/>
  <c r="L41" i="1"/>
  <c r="O41" i="1"/>
  <c r="P41" i="1"/>
  <c r="N7" i="11"/>
  <c r="J7" i="11"/>
  <c r="E7" i="11" l="1"/>
  <c r="F7" i="11"/>
  <c r="G7" i="11"/>
  <c r="H7" i="11"/>
  <c r="I7" i="11"/>
  <c r="K7" i="11"/>
  <c r="L7" i="11"/>
  <c r="M7" i="11"/>
  <c r="O7" i="11"/>
  <c r="P7" i="11"/>
  <c r="D7" i="11"/>
  <c r="K21" i="11" l="1"/>
  <c r="G21" i="11"/>
  <c r="Q50" i="20" s="1"/>
  <c r="Q52" i="20"/>
  <c r="Q51" i="20"/>
  <c r="Q53" i="20"/>
  <c r="Q49" i="20"/>
  <c r="P48" i="20"/>
  <c r="P52" i="20"/>
  <c r="P53" i="20"/>
  <c r="P50" i="20"/>
  <c r="O48" i="20"/>
  <c r="O50" i="20"/>
  <c r="O51" i="20"/>
  <c r="O52" i="20"/>
  <c r="O53" i="20"/>
  <c r="P59" i="20" s="1"/>
  <c r="N48" i="20"/>
  <c r="O54" i="20" s="1"/>
  <c r="N52" i="20"/>
  <c r="N50" i="20"/>
  <c r="N51" i="20"/>
  <c r="O57" i="20" s="1"/>
  <c r="L48" i="20"/>
  <c r="H21" i="11"/>
  <c r="J21" i="11"/>
  <c r="I21" i="11"/>
  <c r="P58" i="20" l="1"/>
  <c r="O56" i="20"/>
  <c r="O58" i="20"/>
  <c r="N53" i="20"/>
  <c r="O59" i="20" s="1"/>
  <c r="N49" i="20"/>
  <c r="O49" i="20"/>
  <c r="P49" i="20"/>
  <c r="Q55" i="20" s="1"/>
  <c r="P51" i="20"/>
  <c r="Q57" i="20" s="1"/>
  <c r="P56" i="20"/>
  <c r="R53" i="20"/>
  <c r="R51" i="20"/>
  <c r="R57" i="20" s="1"/>
  <c r="R49" i="20"/>
  <c r="R55" i="20" s="1"/>
  <c r="R52" i="20"/>
  <c r="R58" i="20" s="1"/>
  <c r="R50" i="20"/>
  <c r="R56" i="20" s="1"/>
  <c r="Q48" i="20"/>
  <c r="Q54" i="20" s="1"/>
  <c r="M48" i="20"/>
  <c r="N54" i="20" s="1"/>
  <c r="Q56" i="20"/>
  <c r="P57" i="20"/>
  <c r="P54" i="20"/>
  <c r="Q59" i="20"/>
  <c r="Q58" i="20"/>
  <c r="M50" i="20"/>
  <c r="N56" i="20" s="1"/>
  <c r="M52" i="20"/>
  <c r="N58" i="20" s="1"/>
  <c r="M51" i="20"/>
  <c r="N57" i="20" s="1"/>
  <c r="M49" i="20"/>
  <c r="N55" i="20" s="1"/>
  <c r="M53" i="20"/>
  <c r="K48" i="20"/>
  <c r="K49" i="20"/>
  <c r="K50" i="20"/>
  <c r="K51" i="20"/>
  <c r="K52" i="20"/>
  <c r="K53" i="20"/>
  <c r="I48" i="20"/>
  <c r="I49" i="20"/>
  <c r="I50" i="20"/>
  <c r="I51" i="20"/>
  <c r="I53" i="20"/>
  <c r="I52" i="20"/>
  <c r="L50" i="20"/>
  <c r="L51" i="20"/>
  <c r="L52" i="20"/>
  <c r="L53" i="20"/>
  <c r="L49" i="20"/>
  <c r="J48" i="20"/>
  <c r="J51" i="20"/>
  <c r="J53" i="20"/>
  <c r="J49" i="20"/>
  <c r="J50" i="20"/>
  <c r="J52" i="20"/>
  <c r="H51" i="20"/>
  <c r="H48" i="20"/>
  <c r="H52" i="20"/>
  <c r="H49" i="20"/>
  <c r="H53" i="20"/>
  <c r="H50" i="20"/>
  <c r="R59" i="20" l="1"/>
  <c r="S59" i="20"/>
  <c r="N59" i="20"/>
  <c r="P55" i="20"/>
  <c r="O55" i="20"/>
  <c r="R54" i="20"/>
  <c r="J54" i="20"/>
  <c r="J58" i="20"/>
  <c r="M58" i="20"/>
  <c r="J56" i="20"/>
  <c r="M56" i="20"/>
  <c r="M59" i="20"/>
  <c r="M57" i="20"/>
  <c r="I59" i="20"/>
  <c r="L55" i="20"/>
  <c r="M55" i="20"/>
  <c r="L54" i="20"/>
  <c r="M54" i="20"/>
  <c r="J57" i="20"/>
  <c r="L58" i="20"/>
  <c r="I58" i="20"/>
  <c r="I54" i="20"/>
  <c r="I57" i="20"/>
  <c r="K59" i="20"/>
  <c r="I55" i="20"/>
  <c r="K57" i="20"/>
  <c r="L57" i="20"/>
  <c r="K56" i="20"/>
  <c r="J55" i="20"/>
  <c r="L56" i="20"/>
  <c r="K55" i="20"/>
  <c r="J59" i="20"/>
  <c r="L59" i="20"/>
  <c r="I56" i="20"/>
  <c r="K58" i="20"/>
  <c r="K54" i="20"/>
</calcChain>
</file>

<file path=xl/sharedStrings.xml><?xml version="1.0" encoding="utf-8"?>
<sst xmlns="http://schemas.openxmlformats.org/spreadsheetml/2006/main" count="347" uniqueCount="78">
  <si>
    <t>Schakelblad - Onglet orientation</t>
  </si>
  <si>
    <t>1.1 VTE's - ETP's</t>
  </si>
  <si>
    <t>1.2 Omzet - Chiffres d'affaires</t>
  </si>
  <si>
    <t>Standaardkostprijs TEC / km</t>
  </si>
  <si>
    <t>Index SK TEC</t>
  </si>
  <si>
    <t>Toepassingsdatum</t>
  </si>
  <si>
    <t>Standaardkostprijs TEC</t>
  </si>
  <si>
    <t>CPI (FOD Economie)</t>
  </si>
  <si>
    <t>1. Statistieken VVM - Statistiques VVM</t>
  </si>
  <si>
    <t>Antwerpen - Anvers</t>
  </si>
  <si>
    <t>Vlaams Brabant - Brabant Flamand</t>
  </si>
  <si>
    <t>Limburg - Limbourg</t>
  </si>
  <si>
    <t>2. Statistieken SRWT - Statistiques SRWT</t>
  </si>
  <si>
    <t>Oost-Vlaanderen - Flandre Orientale</t>
  </si>
  <si>
    <t>West-Vlaanderen - Flandre Occidentale</t>
  </si>
  <si>
    <t>Henegouwen - Hainaut</t>
  </si>
  <si>
    <t>Liège/Verviers - Luik/Verviers</t>
  </si>
  <si>
    <t>Waals Brabant - Brabant Wallon</t>
  </si>
  <si>
    <t>Charleroi</t>
  </si>
  <si>
    <t>Nam/Lux</t>
  </si>
  <si>
    <t>SKP - PRS</t>
  </si>
  <si>
    <t>Maandindexen - Indices mensuels</t>
  </si>
  <si>
    <t>Jaarindexen - Indices annuels</t>
  </si>
  <si>
    <t>J</t>
  </si>
  <si>
    <t>F</t>
  </si>
  <si>
    <t>M</t>
  </si>
  <si>
    <t>A</t>
  </si>
  <si>
    <t>S</t>
  </si>
  <si>
    <t>O</t>
  </si>
  <si>
    <t>N</t>
  </si>
  <si>
    <t>D</t>
  </si>
  <si>
    <t>Indexen - Indices</t>
  </si>
  <si>
    <t>Standaardkostprijs VVM / km</t>
  </si>
  <si>
    <t>Index SK VVM</t>
  </si>
  <si>
    <t>-</t>
  </si>
  <si>
    <t>Omzet voor rekening VMM - CdA pour la compte de la VVM</t>
  </si>
  <si>
    <t>Onderdeel</t>
  </si>
  <si>
    <t>Jaar</t>
  </si>
  <si>
    <t>Variabele</t>
  </si>
  <si>
    <t>Historische Standaardkostprijs en index-berekening - Prix de Revient Standard Historique et calcul de l'index</t>
  </si>
  <si>
    <t>Standaardkostprijs VVM</t>
  </si>
  <si>
    <t>Omzet - Chiffre d'affaires (nominaal - nominale)</t>
  </si>
  <si>
    <t>VTE's - ETPs (31/12)</t>
  </si>
  <si>
    <t>Groep - Groupe</t>
  </si>
  <si>
    <t>Omzet - Chiffre d'affaires  (CPI-correctie - correction IPC)</t>
  </si>
  <si>
    <t>2015 (maandelijks - mensuel)</t>
  </si>
  <si>
    <t>2007-2014 (jaarlijks - annuel)</t>
  </si>
  <si>
    <t>3.</t>
  </si>
  <si>
    <t>Veranderingspercentages - taux de changement</t>
  </si>
  <si>
    <t>Bruto Cijfers - Chiffres Brut</t>
  </si>
  <si>
    <t>Omzet - Chiffre d'affaires</t>
  </si>
  <si>
    <t>Nominaal - Nominale</t>
  </si>
  <si>
    <t>Brutocijfers - chiffres brut</t>
  </si>
  <si>
    <t>Brutocijfers - Chiffres Brut</t>
  </si>
  <si>
    <t>Afgelegde kilometers - Kilomètres parcourus</t>
  </si>
  <si>
    <t>Nominaal - Nominal</t>
  </si>
  <si>
    <t>2010-2014 (jaarlijks - annuel)</t>
  </si>
  <si>
    <t>Voertuigen - Véhicules</t>
  </si>
  <si>
    <t>TOTAL</t>
  </si>
  <si>
    <r>
      <t>SKP correctie - correction PRS</t>
    </r>
    <r>
      <rPr>
        <vertAlign val="superscript"/>
        <sz val="11"/>
        <color theme="1"/>
        <rFont val="Calibri Light"/>
        <family val="2"/>
        <scheme val="major"/>
      </rPr>
      <t>1</t>
    </r>
  </si>
  <si>
    <r>
      <t>CPI-correctie - correction IPC</t>
    </r>
    <r>
      <rPr>
        <vertAlign val="superscript"/>
        <sz val="11"/>
        <color theme="1"/>
        <rFont val="Calibri Light"/>
        <family val="2"/>
        <scheme val="major"/>
      </rPr>
      <t>2</t>
    </r>
  </si>
  <si>
    <r>
      <rPr>
        <vertAlign val="superscript"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De omzet wordt uitgedrukt in constante prijzen van 2007 op basis van de evolutie van de standaardkostprijs zoals berekend door de FBAA in overleg met de VVM</t>
    </r>
  </si>
  <si>
    <t xml:space="preserve">   Les chiffres d'affaires sont établis en prix constant de 2007 à base de l'évolution de prix de revient standard calculé par la FBAA en concertation avec la VVM</t>
  </si>
  <si>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De omzet wordt uitgedrukt in constante prijzen van 2007 op basis van de index der consumptieprijzen zoals berekend door de FOD Economie</t>
    </r>
  </si>
  <si>
    <r>
      <t>Schatting van het aantal VTE's - Estimation du nombre d'ETP's</t>
    </r>
    <r>
      <rPr>
        <vertAlign val="superscript"/>
        <sz val="11"/>
        <color theme="1"/>
        <rFont val="Calibri Light"/>
        <family val="2"/>
        <scheme val="major"/>
      </rPr>
      <t>1</t>
    </r>
  </si>
  <si>
    <r>
      <t>SKP correctie - correction PRS</t>
    </r>
    <r>
      <rPr>
        <vertAlign val="superscript"/>
        <sz val="11"/>
        <color theme="1"/>
        <rFont val="Calibri Light"/>
        <family val="2"/>
        <scheme val="major"/>
      </rPr>
      <t>2</t>
    </r>
  </si>
  <si>
    <r>
      <t>CPI-correctie - correction IPC</t>
    </r>
    <r>
      <rPr>
        <vertAlign val="superscript"/>
        <sz val="11"/>
        <color theme="1"/>
        <rFont val="Calibri Light"/>
        <family val="2"/>
        <scheme val="major"/>
      </rPr>
      <t>3</t>
    </r>
  </si>
  <si>
    <r>
      <rPr>
        <vertAlign val="superscript"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Des chiffres fiables sur le nombre d'ETPs ne sont pas disponibles. Le chiffres présentés sont estimé à la base du nombre de véhicules et un taux véhicule-ETM estimé.</t>
    </r>
  </si>
  <si>
    <t xml:space="preserve">   Betrouwbare cijfers over het aantal ETP's zijn niet voorhanden. de cijfers wwerden daarom geschat op basis van het aantal voertuigen en een geschatte verhouding voertuigen-VTE's</t>
  </si>
  <si>
    <t xml:space="preserve">   De omzet wordt uitgedrukt in constante prijzen van 2010 op basis van de evolutie van de standaardkostprijs zoals berekend door de FBAA in overleg met de SRWT</t>
  </si>
  <si>
    <r>
      <rPr>
        <vertAlign val="super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Les chiffres d'affaires sont établis en prix constant de 2007 à base de l'évolution de prix de revient standard calculé par la FBAA en concertation avec la SRWT</t>
    </r>
  </si>
  <si>
    <t xml:space="preserve">   De omzet wordt uitgedrukt in constante prijzen van 2010 op basis van de index der consumptieprijzen zoals berekend door de FOD Economie</t>
  </si>
  <si>
    <r>
      <rPr>
        <vertAlign val="superscript"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Les chiffres d'affaires sont établis en prix constant de 2007 à base de l'évolution de l'index des prix à la consommation publié par le SPF Economie</t>
    </r>
  </si>
  <si>
    <t>Cijfers geregelde diensten - Statistiques services réguliers (VVM)</t>
  </si>
  <si>
    <t>Cijfers geregelde diensten - Statistiques services réguliers (SRWT)</t>
  </si>
  <si>
    <t>Leerlingenvervoer</t>
  </si>
  <si>
    <t>Année</t>
  </si>
  <si>
    <t xml:space="preserve">   Les chiffres d'affaires sont établis en prix constant de 2007 àsurbase de l'évolution de l'index des prix à la consommation publié par le SPF Economie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</si>
</sst>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[Red]&quot;€&quot;\ \-#,##0.00"/>
    <numFmt numFmtId="165" formatCode="&quot;€&quot;\ #,##0.00"/>
    <numFmt numFmtId="166" formatCode="0.0000"/>
    <numFmt numFmtId="167" formatCode="&quot;€&quot;\ #,##0"/>
    <numFmt numFmtId="168" formatCode="d/mm/yyyy;@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4"/>
      <color theme="8" tint="-0.249977111117893"/>
      <name val="Calibri Light"/>
      <family val="2"/>
      <scheme val="major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vertAlign val="superscript"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19" fillId="0" borderId="0"/>
  </cellStyleXfs>
  <cellXfs count="18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5" borderId="0" xfId="0" applyFill="1"/>
    <xf numFmtId="0" fontId="7" fillId="5" borderId="0" xfId="0" applyFont="1" applyFill="1"/>
    <xf numFmtId="0" fontId="7" fillId="5" borderId="0" xfId="0" applyFont="1" applyFill="1" applyAlignment="1">
      <alignment horizontal="right"/>
    </xf>
    <xf numFmtId="0" fontId="7" fillId="5" borderId="0" xfId="0" applyFont="1" applyFill="1" applyAlignment="1"/>
    <xf numFmtId="0" fontId="13" fillId="2" borderId="0" xfId="0" applyFont="1" applyFill="1" applyAlignment="1">
      <alignment horizontal="right"/>
    </xf>
    <xf numFmtId="2" fontId="0" fillId="2" borderId="0" xfId="0" applyNumberFormat="1" applyFill="1" applyAlignment="1">
      <alignment horizontal="center"/>
    </xf>
    <xf numFmtId="166" fontId="0" fillId="5" borderId="0" xfId="0" applyNumberFormat="1" applyFill="1"/>
    <xf numFmtId="166" fontId="0" fillId="4" borderId="0" xfId="0" applyNumberFormat="1" applyFill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0" fontId="13" fillId="2" borderId="13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17" fontId="5" fillId="2" borderId="2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/>
    </xf>
    <xf numFmtId="0" fontId="9" fillId="2" borderId="4" xfId="0" applyNumberFormat="1" applyFont="1" applyFill="1" applyBorder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 wrapText="1"/>
    </xf>
    <xf numFmtId="2" fontId="0" fillId="2" borderId="6" xfId="0" quotePrefix="1" applyNumberFormat="1" applyFill="1" applyBorder="1" applyAlignment="1">
      <alignment horizontal="center"/>
    </xf>
    <xf numFmtId="2" fontId="0" fillId="2" borderId="1" xfId="0" quotePrefix="1" applyNumberForma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2" fontId="0" fillId="2" borderId="5" xfId="0" quotePrefix="1" applyNumberFormat="1" applyFill="1" applyBorder="1" applyAlignment="1">
      <alignment horizontal="center"/>
    </xf>
    <xf numFmtId="2" fontId="0" fillId="2" borderId="0" xfId="0" quotePrefix="1" applyNumberForma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1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7" fontId="4" fillId="2" borderId="7" xfId="0" applyNumberFormat="1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7" fontId="4" fillId="2" borderId="15" xfId="0" applyNumberFormat="1" applyFont="1" applyFill="1" applyBorder="1" applyAlignment="1">
      <alignment horizontal="center" vertical="center" wrapText="1"/>
    </xf>
    <xf numFmtId="0" fontId="5" fillId="2" borderId="0" xfId="0" quotePrefix="1" applyFont="1" applyFill="1"/>
    <xf numFmtId="10" fontId="7" fillId="2" borderId="6" xfId="3" applyNumberFormat="1" applyFont="1" applyFill="1" applyBorder="1" applyAlignment="1">
      <alignment horizontal="center" vertical="center"/>
    </xf>
    <xf numFmtId="10" fontId="7" fillId="2" borderId="5" xfId="3" applyNumberFormat="1" applyFont="1" applyFill="1" applyBorder="1" applyAlignment="1">
      <alignment horizontal="center" vertical="center"/>
    </xf>
    <xf numFmtId="10" fontId="7" fillId="2" borderId="7" xfId="3" applyNumberFormat="1" applyFont="1" applyFill="1" applyBorder="1" applyAlignment="1">
      <alignment horizontal="center" vertical="center"/>
    </xf>
    <xf numFmtId="10" fontId="8" fillId="2" borderId="6" xfId="3" applyNumberFormat="1" applyFont="1" applyFill="1" applyBorder="1" applyAlignment="1">
      <alignment horizontal="center" vertical="center"/>
    </xf>
    <xf numFmtId="10" fontId="8" fillId="2" borderId="5" xfId="3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/>
    </xf>
    <xf numFmtId="10" fontId="7" fillId="2" borderId="7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167" fontId="16" fillId="2" borderId="11" xfId="0" applyNumberFormat="1" applyFont="1" applyFill="1" applyBorder="1" applyAlignment="1">
      <alignment horizontal="center" vertical="center" wrapText="1"/>
    </xf>
    <xf numFmtId="167" fontId="16" fillId="2" borderId="10" xfId="0" applyNumberFormat="1" applyFont="1" applyFill="1" applyBorder="1" applyAlignment="1">
      <alignment horizontal="center" vertical="center" wrapText="1"/>
    </xf>
    <xf numFmtId="167" fontId="16" fillId="2" borderId="12" xfId="0" applyNumberFormat="1" applyFont="1" applyFill="1" applyBorder="1" applyAlignment="1">
      <alignment horizontal="center" vertical="center" wrapText="1"/>
    </xf>
    <xf numFmtId="10" fontId="7" fillId="2" borderId="10" xfId="3" applyNumberFormat="1" applyFont="1" applyFill="1" applyBorder="1" applyAlignment="1">
      <alignment horizontal="center"/>
    </xf>
    <xf numFmtId="10" fontId="7" fillId="2" borderId="11" xfId="3" applyNumberFormat="1" applyFont="1" applyFill="1" applyBorder="1" applyAlignment="1">
      <alignment horizontal="center"/>
    </xf>
    <xf numFmtId="10" fontId="7" fillId="2" borderId="12" xfId="3" applyNumberFormat="1" applyFont="1" applyFill="1" applyBorder="1" applyAlignment="1">
      <alignment horizontal="center"/>
    </xf>
    <xf numFmtId="10" fontId="7" fillId="2" borderId="10" xfId="0" applyNumberFormat="1" applyFont="1" applyFill="1" applyBorder="1" applyAlignment="1">
      <alignment horizontal="center"/>
    </xf>
    <xf numFmtId="10" fontId="7" fillId="2" borderId="11" xfId="0" applyNumberFormat="1" applyFont="1" applyFill="1" applyBorder="1" applyAlignment="1">
      <alignment horizontal="center"/>
    </xf>
    <xf numFmtId="10" fontId="7" fillId="2" borderId="12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 vertical="center"/>
    </xf>
    <xf numFmtId="10" fontId="7" fillId="2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11" xfId="3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168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/>
    </xf>
    <xf numFmtId="2" fontId="0" fillId="2" borderId="0" xfId="0" applyNumberFormat="1" applyFill="1"/>
    <xf numFmtId="166" fontId="0" fillId="2" borderId="0" xfId="0" applyNumberFormat="1" applyFill="1"/>
    <xf numFmtId="3" fontId="7" fillId="2" borderId="6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5" xfId="3" applyNumberFormat="1" applyFont="1" applyFill="1" applyBorder="1" applyAlignment="1">
      <alignment horizontal="center"/>
    </xf>
    <xf numFmtId="10" fontId="7" fillId="2" borderId="5" xfId="3" applyNumberFormat="1" applyFont="1" applyFill="1" applyBorder="1" applyAlignment="1">
      <alignment horizontal="center"/>
    </xf>
    <xf numFmtId="10" fontId="8" fillId="2" borderId="11" xfId="3" applyNumberFormat="1" applyFont="1" applyFill="1" applyBorder="1" applyAlignment="1">
      <alignment horizontal="center" vertical="center"/>
    </xf>
    <xf numFmtId="10" fontId="7" fillId="2" borderId="12" xfId="3" applyNumberFormat="1" applyFont="1" applyFill="1" applyBorder="1" applyAlignment="1">
      <alignment horizontal="center" vertical="center"/>
    </xf>
    <xf numFmtId="10" fontId="7" fillId="2" borderId="10" xfId="3" applyNumberFormat="1" applyFont="1" applyFill="1" applyBorder="1" applyAlignment="1">
      <alignment horizontal="center" vertical="center"/>
    </xf>
    <xf numFmtId="10" fontId="7" fillId="2" borderId="11" xfId="3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top" wrapText="1"/>
    </xf>
    <xf numFmtId="3" fontId="7" fillId="2" borderId="15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10" fontId="7" fillId="2" borderId="4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0" fontId="7" fillId="2" borderId="8" xfId="3" applyNumberFormat="1" applyFont="1" applyFill="1" applyBorder="1" applyAlignment="1">
      <alignment horizontal="center" vertical="center"/>
    </xf>
    <xf numFmtId="10" fontId="7" fillId="2" borderId="1" xfId="3" applyNumberFormat="1" applyFont="1" applyFill="1" applyBorder="1" applyAlignment="1">
      <alignment horizontal="center"/>
    </xf>
    <xf numFmtId="10" fontId="7" fillId="2" borderId="1" xfId="3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9" fillId="2" borderId="9" xfId="0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7" fillId="4" borderId="0" xfId="0" applyFont="1" applyFill="1"/>
    <xf numFmtId="0" fontId="7" fillId="2" borderId="3" xfId="0" applyFont="1" applyFill="1" applyBorder="1" applyAlignment="1"/>
    <xf numFmtId="0" fontId="7" fillId="4" borderId="0" xfId="0" applyFont="1" applyFill="1" applyAlignment="1"/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4" fillId="2" borderId="0" xfId="2" applyFill="1" applyAlignment="1">
      <alignment horizontal="left"/>
    </xf>
    <xf numFmtId="0" fontId="10" fillId="4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6">
    <cellStyle name="Lien hypertexte" xfId="2" builtinId="8"/>
    <cellStyle name="Normal" xfId="0" builtinId="0"/>
    <cellStyle name="Normal 2" xfId="4" xr:uid="{00000000-0005-0000-0000-000002000000}"/>
    <cellStyle name="Normal 3" xfId="5" xr:uid="{00000000-0005-0000-0000-000003000000}"/>
    <cellStyle name="Pourcentage" xfId="3" builtinId="5"/>
    <cellStyle name="Standaard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chakelblad - Onglet orientatio'!A1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chakelblad - Onglet orientatio'!A1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chakelblad - Onglet orientatio'!A1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chakelblad - Onglet orientatio'!A1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hyperlink" Target="#'Schakelblad - Onglet orientatio'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29974</xdr:colOff>
      <xdr:row>11</xdr:row>
      <xdr:rowOff>51435</xdr:rowOff>
    </xdr:from>
    <xdr:to>
      <xdr:col>3</xdr:col>
      <xdr:colOff>65265</xdr:colOff>
      <xdr:row>11</xdr:row>
      <xdr:rowOff>270771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74" y="3015615"/>
          <a:ext cx="431531" cy="219336"/>
        </a:xfrm>
        <a:prstGeom prst="rect">
          <a:avLst/>
        </a:prstGeom>
      </xdr:spPr>
    </xdr:pic>
    <xdr:clientData/>
  </xdr:twoCellAnchor>
  <xdr:twoCellAnchor>
    <xdr:from>
      <xdr:col>3</xdr:col>
      <xdr:colOff>400050</xdr:colOff>
      <xdr:row>11</xdr:row>
      <xdr:rowOff>76200</xdr:rowOff>
    </xdr:from>
    <xdr:to>
      <xdr:col>9</xdr:col>
      <xdr:colOff>9525</xdr:colOff>
      <xdr:row>11</xdr:row>
      <xdr:rowOff>257175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52550" y="3533775"/>
          <a:ext cx="22764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</a:t>
          </a:r>
          <a:r>
            <a:rPr lang="nl-BE" sz="1100" i="1" baseline="0">
              <a:solidFill>
                <a:srgbClr val="002060"/>
              </a:solidFill>
            </a:rPr>
            <a:t> geregelde diensten - Statistiques services réguliers</a:t>
          </a:r>
          <a:endParaRPr lang="nl-BE" sz="1100" i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51</xdr:row>
      <xdr:rowOff>47625</xdr:rowOff>
    </xdr:from>
    <xdr:to>
      <xdr:col>3</xdr:col>
      <xdr:colOff>250556</xdr:colOff>
      <xdr:row>51</xdr:row>
      <xdr:rowOff>266961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343150"/>
          <a:ext cx="416291" cy="219336"/>
        </a:xfrm>
        <a:prstGeom prst="rect">
          <a:avLst/>
        </a:prstGeom>
      </xdr:spPr>
    </xdr:pic>
    <xdr:clientData/>
  </xdr:twoCellAnchor>
  <xdr:twoCellAnchor>
    <xdr:from>
      <xdr:col>12</xdr:col>
      <xdr:colOff>893444</xdr:colOff>
      <xdr:row>51</xdr:row>
      <xdr:rowOff>49530</xdr:rowOff>
    </xdr:from>
    <xdr:to>
      <xdr:col>22</xdr:col>
      <xdr:colOff>20955</xdr:colOff>
      <xdr:row>51</xdr:row>
      <xdr:rowOff>247650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665969" y="6688455"/>
          <a:ext cx="8242936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</a:t>
          </a:r>
          <a:r>
            <a:rPr lang="nl-BE" sz="1100" i="1" baseline="0">
              <a:solidFill>
                <a:srgbClr val="002060"/>
              </a:solidFill>
            </a:rPr>
            <a:t> geregelde diensten - Statistiques services réguliers</a:t>
          </a:r>
          <a:endParaRPr lang="nl-BE" sz="1100" i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17</xdr:row>
      <xdr:rowOff>49530</xdr:rowOff>
    </xdr:from>
    <xdr:to>
      <xdr:col>2</xdr:col>
      <xdr:colOff>301991</xdr:colOff>
      <xdr:row>17</xdr:row>
      <xdr:rowOff>268866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5183505"/>
          <a:ext cx="420101" cy="219336"/>
        </a:xfrm>
        <a:prstGeom prst="rect">
          <a:avLst/>
        </a:prstGeom>
      </xdr:spPr>
    </xdr:pic>
    <xdr:clientData/>
  </xdr:twoCellAnchor>
  <xdr:twoCellAnchor>
    <xdr:from>
      <xdr:col>6</xdr:col>
      <xdr:colOff>1015870</xdr:colOff>
      <xdr:row>17</xdr:row>
      <xdr:rowOff>66675</xdr:rowOff>
    </xdr:from>
    <xdr:to>
      <xdr:col>17</xdr:col>
      <xdr:colOff>144779</xdr:colOff>
      <xdr:row>17</xdr:row>
      <xdr:rowOff>266700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26020" y="5200650"/>
          <a:ext cx="979690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 geregelde diensten - Statistiques services réguliers</a:t>
          </a:r>
        </a:p>
      </xdr:txBody>
    </xdr:sp>
    <xdr:clientData/>
  </xdr:twoCellAnchor>
  <xdr:twoCellAnchor editAs="oneCell">
    <xdr:from>
      <xdr:col>1</xdr:col>
      <xdr:colOff>53340</xdr:colOff>
      <xdr:row>0</xdr:row>
      <xdr:rowOff>94650</xdr:rowOff>
    </xdr:from>
    <xdr:to>
      <xdr:col>2</xdr:col>
      <xdr:colOff>200026</xdr:colOff>
      <xdr:row>1</xdr:row>
      <xdr:rowOff>287656</xdr:rowOff>
    </xdr:to>
    <xdr:pic>
      <xdr:nvPicPr>
        <xdr:cNvPr id="6" name="Afbeelding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46289" y1="73242" x2="46289" y2="73242"/>
                      <a14:foregroundMark x1="48828" y1="41406" x2="48828" y2="4140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6690" y="94650"/>
          <a:ext cx="318136" cy="307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11</xdr:row>
      <xdr:rowOff>49530</xdr:rowOff>
    </xdr:from>
    <xdr:to>
      <xdr:col>2</xdr:col>
      <xdr:colOff>301991</xdr:colOff>
      <xdr:row>11</xdr:row>
      <xdr:rowOff>268866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3240405"/>
          <a:ext cx="420101" cy="219336"/>
        </a:xfrm>
        <a:prstGeom prst="rect">
          <a:avLst/>
        </a:prstGeom>
      </xdr:spPr>
    </xdr:pic>
    <xdr:clientData/>
  </xdr:twoCellAnchor>
  <xdr:twoCellAnchor>
    <xdr:from>
      <xdr:col>6</xdr:col>
      <xdr:colOff>1015870</xdr:colOff>
      <xdr:row>11</xdr:row>
      <xdr:rowOff>66675</xdr:rowOff>
    </xdr:from>
    <xdr:to>
      <xdr:col>17</xdr:col>
      <xdr:colOff>144779</xdr:colOff>
      <xdr:row>11</xdr:row>
      <xdr:rowOff>266700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264520" y="3257550"/>
          <a:ext cx="1086370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 geregelde diensten - Statistiques services réguliers</a:t>
          </a:r>
        </a:p>
      </xdr:txBody>
    </xdr:sp>
    <xdr:clientData/>
  </xdr:twoCellAnchor>
  <xdr:twoCellAnchor editAs="oneCell">
    <xdr:from>
      <xdr:col>1</xdr:col>
      <xdr:colOff>53340</xdr:colOff>
      <xdr:row>0</xdr:row>
      <xdr:rowOff>94650</xdr:rowOff>
    </xdr:from>
    <xdr:to>
      <xdr:col>2</xdr:col>
      <xdr:colOff>200026</xdr:colOff>
      <xdr:row>1</xdr:row>
      <xdr:rowOff>287656</xdr:rowOff>
    </xdr:to>
    <xdr:pic>
      <xdr:nvPicPr>
        <xdr:cNvPr id="4" name="Afbeelding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46289" y1="73242" x2="46289" y2="73242"/>
                      <a14:foregroundMark x1="48828" y1="41406" x2="48828" y2="4140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6690" y="94650"/>
          <a:ext cx="318136" cy="307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78</xdr:row>
      <xdr:rowOff>47625</xdr:rowOff>
    </xdr:from>
    <xdr:to>
      <xdr:col>3</xdr:col>
      <xdr:colOff>54341</xdr:colOff>
      <xdr:row>78</xdr:row>
      <xdr:rowOff>266961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905625"/>
          <a:ext cx="416291" cy="219336"/>
        </a:xfrm>
        <a:prstGeom prst="rect">
          <a:avLst/>
        </a:prstGeom>
      </xdr:spPr>
    </xdr:pic>
    <xdr:clientData/>
  </xdr:twoCellAnchor>
  <xdr:twoCellAnchor>
    <xdr:from>
      <xdr:col>10</xdr:col>
      <xdr:colOff>151006</xdr:colOff>
      <xdr:row>78</xdr:row>
      <xdr:rowOff>53340</xdr:rowOff>
    </xdr:from>
    <xdr:to>
      <xdr:col>18</xdr:col>
      <xdr:colOff>1010579</xdr:colOff>
      <xdr:row>78</xdr:row>
      <xdr:rowOff>247743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199756" y="14619620"/>
          <a:ext cx="8502805" cy="194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</a:t>
          </a:r>
          <a:r>
            <a:rPr lang="nl-BE" sz="1100" i="1" baseline="0">
              <a:solidFill>
                <a:srgbClr val="002060"/>
              </a:solidFill>
            </a:rPr>
            <a:t> geregelde diensten - Statistiques services réguliers</a:t>
          </a:r>
          <a:endParaRPr lang="nl-BE" sz="1100" i="1">
            <a:solidFill>
              <a:srgbClr val="00206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11</xdr:row>
      <xdr:rowOff>49530</xdr:rowOff>
    </xdr:from>
    <xdr:to>
      <xdr:col>1</xdr:col>
      <xdr:colOff>473441</xdr:colOff>
      <xdr:row>11</xdr:row>
      <xdr:rowOff>268866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3430905"/>
          <a:ext cx="420101" cy="219336"/>
        </a:xfrm>
        <a:prstGeom prst="rect">
          <a:avLst/>
        </a:prstGeom>
      </xdr:spPr>
    </xdr:pic>
    <xdr:clientData/>
  </xdr:twoCellAnchor>
  <xdr:twoCellAnchor>
    <xdr:from>
      <xdr:col>6</xdr:col>
      <xdr:colOff>1015870</xdr:colOff>
      <xdr:row>11</xdr:row>
      <xdr:rowOff>66675</xdr:rowOff>
    </xdr:from>
    <xdr:to>
      <xdr:col>17</xdr:col>
      <xdr:colOff>144779</xdr:colOff>
      <xdr:row>11</xdr:row>
      <xdr:rowOff>266700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578845" y="3448050"/>
          <a:ext cx="979690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 geregelde diensten - Statistiques services réguliers</a:t>
          </a:r>
        </a:p>
      </xdr:txBody>
    </xdr:sp>
    <xdr:clientData/>
  </xdr:twoCellAnchor>
  <xdr:twoCellAnchor editAs="oneCell">
    <xdr:from>
      <xdr:col>1</xdr:col>
      <xdr:colOff>53340</xdr:colOff>
      <xdr:row>0</xdr:row>
      <xdr:rowOff>94650</xdr:rowOff>
    </xdr:from>
    <xdr:to>
      <xdr:col>1</xdr:col>
      <xdr:colOff>371476</xdr:colOff>
      <xdr:row>1</xdr:row>
      <xdr:rowOff>287656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46289" y1="73242" x2="46289" y2="73242"/>
                      <a14:foregroundMark x1="48828" y1="41406" x2="48828" y2="4140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6690" y="94650"/>
          <a:ext cx="318136" cy="3073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11</xdr:row>
      <xdr:rowOff>49530</xdr:rowOff>
    </xdr:from>
    <xdr:to>
      <xdr:col>1</xdr:col>
      <xdr:colOff>473441</xdr:colOff>
      <xdr:row>11</xdr:row>
      <xdr:rowOff>268866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2106930"/>
          <a:ext cx="420101" cy="219336"/>
        </a:xfrm>
        <a:prstGeom prst="rect">
          <a:avLst/>
        </a:prstGeom>
      </xdr:spPr>
    </xdr:pic>
    <xdr:clientData/>
  </xdr:twoCellAnchor>
  <xdr:twoCellAnchor>
    <xdr:from>
      <xdr:col>6</xdr:col>
      <xdr:colOff>1015870</xdr:colOff>
      <xdr:row>11</xdr:row>
      <xdr:rowOff>66675</xdr:rowOff>
    </xdr:from>
    <xdr:to>
      <xdr:col>17</xdr:col>
      <xdr:colOff>144779</xdr:colOff>
      <xdr:row>11</xdr:row>
      <xdr:rowOff>266700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578845" y="2124075"/>
          <a:ext cx="1086370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 geregelde diensten - Statistiques services réguliers</a:t>
          </a:r>
        </a:p>
      </xdr:txBody>
    </xdr:sp>
    <xdr:clientData/>
  </xdr:twoCellAnchor>
  <xdr:twoCellAnchor editAs="oneCell">
    <xdr:from>
      <xdr:col>1</xdr:col>
      <xdr:colOff>53340</xdr:colOff>
      <xdr:row>0</xdr:row>
      <xdr:rowOff>94650</xdr:rowOff>
    </xdr:from>
    <xdr:to>
      <xdr:col>1</xdr:col>
      <xdr:colOff>371476</xdr:colOff>
      <xdr:row>1</xdr:row>
      <xdr:rowOff>287656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46289" y1="73242" x2="46289" y2="73242"/>
                      <a14:foregroundMark x1="48828" y1="41406" x2="48828" y2="4140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6690" y="94650"/>
          <a:ext cx="318136" cy="307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45082</xdr:colOff>
      <xdr:row>1</xdr:row>
      <xdr:rowOff>30480</xdr:rowOff>
    </xdr:from>
    <xdr:to>
      <xdr:col>2</xdr:col>
      <xdr:colOff>36196</xdr:colOff>
      <xdr:row>1</xdr:row>
      <xdr:rowOff>264796</xdr:rowOff>
    </xdr:to>
    <xdr:pic>
      <xdr:nvPicPr>
        <xdr:cNvPr id="2" name="Afbeeld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46289" y1="73242" x2="46289" y2="73242"/>
                      <a14:foregroundMark x1="48828" y1="41406" x2="48828" y2="4140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4142" y="121920"/>
          <a:ext cx="242574" cy="2343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25</xdr:row>
      <xdr:rowOff>30480</xdr:rowOff>
    </xdr:from>
    <xdr:to>
      <xdr:col>2</xdr:col>
      <xdr:colOff>189596</xdr:colOff>
      <xdr:row>25</xdr:row>
      <xdr:rowOff>246006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703320"/>
          <a:ext cx="425816" cy="219336"/>
        </a:xfrm>
        <a:prstGeom prst="rect">
          <a:avLst/>
        </a:prstGeom>
      </xdr:spPr>
    </xdr:pic>
    <xdr:clientData/>
  </xdr:twoCellAnchor>
  <xdr:twoCellAnchor>
    <xdr:from>
      <xdr:col>13</xdr:col>
      <xdr:colOff>405765</xdr:colOff>
      <xdr:row>25</xdr:row>
      <xdr:rowOff>40005</xdr:rowOff>
    </xdr:from>
    <xdr:to>
      <xdr:col>28</xdr:col>
      <xdr:colOff>38606</xdr:colOff>
      <xdr:row>25</xdr:row>
      <xdr:rowOff>234315</xdr:rowOff>
    </xdr:to>
    <xdr:sp macro="" textlink="">
      <xdr:nvSpPr>
        <xdr:cNvPr id="4" name="Tekstvak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366885" y="3712845"/>
          <a:ext cx="3961001" cy="19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nl-BE" sz="1100" i="1">
              <a:solidFill>
                <a:srgbClr val="002060"/>
              </a:solidFill>
            </a:rPr>
            <a:t>Statistieken</a:t>
          </a:r>
          <a:r>
            <a:rPr lang="nl-BE" sz="1100" i="1" baseline="0">
              <a:solidFill>
                <a:srgbClr val="002060"/>
              </a:solidFill>
            </a:rPr>
            <a:t> geregelde diensten - Statistiques services réguliers</a:t>
          </a:r>
          <a:endParaRPr lang="nl-BE" sz="1100" i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I12"/>
  <sheetViews>
    <sheetView zoomScale="119" workbookViewId="0">
      <selection activeCell="F8" sqref="F8:G8"/>
    </sheetView>
  </sheetViews>
  <sheetFormatPr baseColWidth="10" defaultColWidth="9.109375" defaultRowHeight="14.4" x14ac:dyDescent="0.3"/>
  <cols>
    <col min="1" max="1" width="1.6640625" style="2" customWidth="1"/>
    <col min="2" max="2" width="3.44140625" style="2" customWidth="1"/>
    <col min="3" max="3" width="2.33203125" style="2" customWidth="1"/>
    <col min="4" max="5" width="1.88671875" style="2" customWidth="1"/>
    <col min="6" max="7" width="14.44140625" style="2" customWidth="1"/>
    <col min="8" max="8" width="20.33203125" style="2" customWidth="1"/>
    <col min="9" max="9" width="3.44140625" style="2" customWidth="1"/>
    <col min="10" max="16384" width="9.109375" style="2"/>
  </cols>
  <sheetData>
    <row r="1" spans="2:9" ht="6.75" customHeight="1" x14ac:dyDescent="0.3"/>
    <row r="2" spans="2:9" ht="25.5" customHeight="1" x14ac:dyDescent="0.3">
      <c r="B2" s="158" t="s">
        <v>0</v>
      </c>
      <c r="C2" s="158"/>
      <c r="D2" s="158"/>
      <c r="E2" s="158"/>
      <c r="F2" s="158"/>
      <c r="G2" s="158"/>
      <c r="H2" s="158"/>
      <c r="I2" s="158"/>
    </row>
    <row r="3" spans="2:9" x14ac:dyDescent="0.3">
      <c r="B3" s="1"/>
      <c r="C3" s="1"/>
      <c r="D3" s="1"/>
      <c r="E3" s="1"/>
      <c r="F3" s="1"/>
      <c r="G3" s="1"/>
      <c r="H3" s="1"/>
      <c r="I3" s="1"/>
    </row>
    <row r="4" spans="2:9" x14ac:dyDescent="0.3">
      <c r="B4" s="1"/>
      <c r="C4" s="4" t="s">
        <v>8</v>
      </c>
      <c r="D4" s="1"/>
      <c r="E4" s="1"/>
      <c r="F4" s="1"/>
      <c r="G4" s="1"/>
      <c r="H4" s="1"/>
      <c r="I4" s="1"/>
    </row>
    <row r="5" spans="2:9" x14ac:dyDescent="0.3">
      <c r="B5" s="1"/>
      <c r="C5" s="1"/>
      <c r="D5" s="1" t="s">
        <v>1</v>
      </c>
      <c r="E5" s="1"/>
      <c r="F5" s="160" t="s">
        <v>46</v>
      </c>
      <c r="G5" s="160"/>
      <c r="H5" s="1"/>
      <c r="I5" s="1"/>
    </row>
    <row r="6" spans="2:9" x14ac:dyDescent="0.3">
      <c r="B6" s="1"/>
      <c r="C6" s="1"/>
      <c r="D6" s="1" t="s">
        <v>2</v>
      </c>
      <c r="E6" s="1"/>
      <c r="F6" s="160" t="s">
        <v>45</v>
      </c>
      <c r="G6" s="160"/>
      <c r="H6" s="1"/>
      <c r="I6" s="1"/>
    </row>
    <row r="7" spans="2:9" x14ac:dyDescent="0.3">
      <c r="B7" s="1"/>
      <c r="C7" s="4" t="s">
        <v>12</v>
      </c>
      <c r="D7" s="1"/>
      <c r="E7" s="1"/>
      <c r="F7" s="1"/>
      <c r="G7" s="1"/>
      <c r="H7" s="1"/>
      <c r="I7" s="1"/>
    </row>
    <row r="8" spans="2:9" x14ac:dyDescent="0.3">
      <c r="B8" s="1"/>
      <c r="C8" s="1"/>
      <c r="D8" s="1" t="s">
        <v>1</v>
      </c>
      <c r="E8" s="1"/>
      <c r="F8" s="160" t="s">
        <v>56</v>
      </c>
      <c r="G8" s="160"/>
      <c r="H8" s="1"/>
      <c r="I8" s="1"/>
    </row>
    <row r="9" spans="2:9" x14ac:dyDescent="0.3">
      <c r="B9" s="1"/>
      <c r="C9" s="1"/>
      <c r="D9" s="1" t="s">
        <v>2</v>
      </c>
      <c r="E9" s="1"/>
      <c r="F9" s="160" t="s">
        <v>45</v>
      </c>
      <c r="G9" s="160"/>
      <c r="H9" s="1"/>
      <c r="I9" s="1"/>
    </row>
    <row r="10" spans="2:9" x14ac:dyDescent="0.3">
      <c r="B10" s="1"/>
      <c r="C10" s="87" t="s">
        <v>47</v>
      </c>
      <c r="D10" s="160" t="s">
        <v>31</v>
      </c>
      <c r="E10" s="160"/>
      <c r="F10" s="160"/>
      <c r="G10" s="160"/>
      <c r="H10" s="1"/>
      <c r="I10" s="1"/>
    </row>
    <row r="11" spans="2:9" x14ac:dyDescent="0.3">
      <c r="B11" s="1"/>
      <c r="C11" s="1"/>
      <c r="D11" s="1"/>
      <c r="E11" s="1"/>
      <c r="F11" s="1"/>
      <c r="G11" s="1"/>
      <c r="H11" s="1"/>
      <c r="I11" s="1"/>
    </row>
    <row r="12" spans="2:9" ht="25.5" customHeight="1" x14ac:dyDescent="0.3">
      <c r="B12" s="159"/>
      <c r="C12" s="159"/>
      <c r="D12" s="159"/>
      <c r="E12" s="159"/>
      <c r="F12" s="159"/>
      <c r="G12" s="159"/>
      <c r="H12" s="159"/>
      <c r="I12" s="159"/>
    </row>
  </sheetData>
  <mergeCells count="7">
    <mergeCell ref="B2:I2"/>
    <mergeCell ref="B12:I12"/>
    <mergeCell ref="F8:G8"/>
    <mergeCell ref="F6:G6"/>
    <mergeCell ref="F5:G5"/>
    <mergeCell ref="F9:G9"/>
    <mergeCell ref="D10:G10"/>
  </mergeCells>
  <hyperlinks>
    <hyperlink ref="F5" location="'1.1 VVM - 2007-2014'!A1" display="2007-2014 (jaarlijks - annuel)" xr:uid="{00000000-0004-0000-0000-000000000000}"/>
    <hyperlink ref="F6" location="'1.2 VVM 2015'!A1" display="2015 (maandelijks - mensuel)" xr:uid="{00000000-0004-0000-0000-000001000000}"/>
    <hyperlink ref="F8" location="'2.1 SRWT - 2007-2014'!A1" display="2007-2014 (jaarlijks - annuel)" xr:uid="{00000000-0004-0000-0000-000002000000}"/>
    <hyperlink ref="F9" location="'2.2 SRWT 2015'!A1" display="2015 (maandelijks - mensuel)" xr:uid="{00000000-0004-0000-0000-000003000000}"/>
    <hyperlink ref="D10" location="'3.  Indexes'!A1" display="Indexen - Indices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V56"/>
  <sheetViews>
    <sheetView showGridLines="0" showRowColHeaders="0" topLeftCell="B1" zoomScale="70" zoomScaleNormal="70" workbookViewId="0">
      <pane xSplit="6" ySplit="5" topLeftCell="H6" activePane="bottomRight" state="frozen"/>
      <selection activeCell="B1" sqref="B1"/>
      <selection pane="topRight" activeCell="H1" sqref="H1"/>
      <selection pane="bottomLeft" activeCell="B6" sqref="B6"/>
      <selection pane="bottomRight" activeCell="E1" sqref="E1"/>
    </sheetView>
  </sheetViews>
  <sheetFormatPr baseColWidth="10" defaultColWidth="9.109375" defaultRowHeight="14.4" x14ac:dyDescent="0.3"/>
  <cols>
    <col min="1" max="1" width="1.44140625" style="9" customWidth="1"/>
    <col min="2" max="3" width="1.6640625" style="9" customWidth="1"/>
    <col min="4" max="5" width="17.44140625" style="9" customWidth="1"/>
    <col min="6" max="6" width="24.109375" style="9" customWidth="1"/>
    <col min="7" max="7" width="37.88671875" style="10" customWidth="1"/>
    <col min="8" max="9" width="13" style="10" hidden="1" customWidth="1"/>
    <col min="10" max="10" width="13" style="9" hidden="1" customWidth="1"/>
    <col min="11" max="18" width="13" style="9" customWidth="1"/>
    <col min="19" max="19" width="14.6640625" style="9" customWidth="1"/>
    <col min="20" max="20" width="13.44140625" style="9" customWidth="1"/>
    <col min="21" max="21" width="13" style="9" customWidth="1"/>
    <col min="22" max="22" width="13.33203125" style="9" customWidth="1"/>
    <col min="23" max="16384" width="9.109375" style="9"/>
  </cols>
  <sheetData>
    <row r="1" spans="2:22" ht="8.25" customHeight="1" x14ac:dyDescent="0.3"/>
    <row r="2" spans="2:22" ht="21.75" customHeight="1" x14ac:dyDescent="0.3">
      <c r="B2" s="161" t="s">
        <v>73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x14ac:dyDescent="0.3">
      <c r="B3" s="6"/>
      <c r="C3" s="6"/>
      <c r="D3" s="6"/>
      <c r="E3" s="6"/>
      <c r="F3" s="6"/>
      <c r="G3" s="7"/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154"/>
      <c r="U3" s="154"/>
      <c r="V3" s="154"/>
    </row>
    <row r="4" spans="2:22" x14ac:dyDescent="0.3">
      <c r="B4" s="6"/>
      <c r="C4" s="6"/>
      <c r="D4" s="171" t="s">
        <v>38</v>
      </c>
      <c r="E4" s="171"/>
      <c r="F4" s="172"/>
      <c r="G4" s="169" t="s">
        <v>36</v>
      </c>
      <c r="H4" s="181" t="s">
        <v>37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53"/>
      <c r="V4" s="153"/>
    </row>
    <row r="5" spans="2:22" x14ac:dyDescent="0.3">
      <c r="B5" s="6"/>
      <c r="C5" s="6"/>
      <c r="D5" s="94"/>
      <c r="E5" s="94"/>
      <c r="F5" s="93"/>
      <c r="G5" s="170"/>
      <c r="H5" s="68">
        <v>2007</v>
      </c>
      <c r="I5" s="69">
        <v>2008</v>
      </c>
      <c r="J5" s="44">
        <v>2009</v>
      </c>
      <c r="K5" s="44">
        <v>2010</v>
      </c>
      <c r="L5" s="44">
        <v>2011</v>
      </c>
      <c r="M5" s="44">
        <v>2012</v>
      </c>
      <c r="N5" s="44">
        <v>2013</v>
      </c>
      <c r="O5" s="44">
        <v>2014</v>
      </c>
      <c r="P5" s="45">
        <v>2015</v>
      </c>
      <c r="Q5" s="44">
        <v>2016</v>
      </c>
      <c r="R5" s="45">
        <v>2017</v>
      </c>
      <c r="S5" s="45">
        <v>2018</v>
      </c>
      <c r="T5" s="45">
        <v>2019</v>
      </c>
      <c r="U5" s="45">
        <v>2020</v>
      </c>
      <c r="V5" s="45">
        <v>2021</v>
      </c>
    </row>
    <row r="6" spans="2:22" ht="15" customHeight="1" x14ac:dyDescent="0.3">
      <c r="B6" s="6"/>
      <c r="C6" s="6"/>
      <c r="D6" s="173" t="s">
        <v>42</v>
      </c>
      <c r="E6" s="173" t="s">
        <v>49</v>
      </c>
      <c r="F6" s="162"/>
      <c r="G6" s="58" t="s">
        <v>9</v>
      </c>
      <c r="H6" s="46"/>
      <c r="I6" s="46"/>
      <c r="J6" s="46">
        <v>701</v>
      </c>
      <c r="K6" s="70">
        <v>697</v>
      </c>
      <c r="L6" s="46">
        <v>680</v>
      </c>
      <c r="M6" s="46">
        <v>610</v>
      </c>
      <c r="N6" s="46">
        <v>609.9</v>
      </c>
      <c r="O6" s="47">
        <v>618</v>
      </c>
      <c r="P6" s="73">
        <v>598.5</v>
      </c>
      <c r="Q6" s="128">
        <v>598.5</v>
      </c>
      <c r="R6" s="74">
        <v>585</v>
      </c>
      <c r="S6" s="74">
        <v>602.29999999999995</v>
      </c>
      <c r="T6" s="74">
        <v>606.1</v>
      </c>
      <c r="U6" s="74">
        <v>604.20000000000005</v>
      </c>
      <c r="V6" s="74">
        <v>606.1</v>
      </c>
    </row>
    <row r="7" spans="2:22" x14ac:dyDescent="0.3">
      <c r="B7" s="6"/>
      <c r="C7" s="6"/>
      <c r="D7" s="164"/>
      <c r="E7" s="164"/>
      <c r="F7" s="167"/>
      <c r="G7" s="59" t="s">
        <v>13</v>
      </c>
      <c r="H7" s="48"/>
      <c r="I7" s="48"/>
      <c r="J7" s="48">
        <v>534</v>
      </c>
      <c r="K7" s="71">
        <v>530</v>
      </c>
      <c r="L7" s="48">
        <v>534</v>
      </c>
      <c r="M7" s="48">
        <v>530</v>
      </c>
      <c r="N7" s="48">
        <v>530.1</v>
      </c>
      <c r="O7" s="49">
        <v>532</v>
      </c>
      <c r="P7" s="74">
        <v>530.1</v>
      </c>
      <c r="Q7" s="129">
        <v>530.1</v>
      </c>
      <c r="R7" s="74">
        <v>523</v>
      </c>
      <c r="S7" s="74">
        <v>535.79999999999995</v>
      </c>
      <c r="T7" s="74">
        <v>556.70000000000005</v>
      </c>
      <c r="U7" s="74">
        <v>552.9</v>
      </c>
      <c r="V7" s="74">
        <v>558.6</v>
      </c>
    </row>
    <row r="8" spans="2:22" x14ac:dyDescent="0.3">
      <c r="B8" s="6"/>
      <c r="C8" s="6"/>
      <c r="D8" s="164"/>
      <c r="E8" s="164"/>
      <c r="F8" s="167"/>
      <c r="G8" s="59" t="s">
        <v>10</v>
      </c>
      <c r="H8" s="48"/>
      <c r="I8" s="48"/>
      <c r="J8" s="48">
        <v>610</v>
      </c>
      <c r="K8" s="71">
        <v>638</v>
      </c>
      <c r="L8" s="48">
        <v>654</v>
      </c>
      <c r="M8" s="48">
        <v>625</v>
      </c>
      <c r="N8" s="48">
        <v>625.1</v>
      </c>
      <c r="O8" s="49">
        <v>604</v>
      </c>
      <c r="P8" s="74">
        <v>608</v>
      </c>
      <c r="Q8" s="129">
        <v>611.79999999999995</v>
      </c>
      <c r="R8" s="74">
        <v>614</v>
      </c>
      <c r="S8" s="74">
        <v>623.20000000000005</v>
      </c>
      <c r="T8" s="74">
        <v>647.9</v>
      </c>
      <c r="U8" s="74">
        <v>628.9</v>
      </c>
      <c r="V8" s="74">
        <v>636.5</v>
      </c>
    </row>
    <row r="9" spans="2:22" x14ac:dyDescent="0.3">
      <c r="B9" s="6"/>
      <c r="C9" s="6"/>
      <c r="D9" s="164"/>
      <c r="E9" s="164"/>
      <c r="F9" s="167"/>
      <c r="G9" s="59" t="s">
        <v>11</v>
      </c>
      <c r="H9" s="48"/>
      <c r="I9" s="48"/>
      <c r="J9" s="48">
        <v>568</v>
      </c>
      <c r="K9" s="71">
        <v>557</v>
      </c>
      <c r="L9" s="48">
        <v>559</v>
      </c>
      <c r="M9" s="48">
        <v>564</v>
      </c>
      <c r="N9" s="48">
        <v>564.29999999999995</v>
      </c>
      <c r="O9" s="49">
        <v>559</v>
      </c>
      <c r="P9" s="74">
        <v>549.1</v>
      </c>
      <c r="Q9" s="129">
        <v>549.1</v>
      </c>
      <c r="R9" s="74">
        <v>540</v>
      </c>
      <c r="S9" s="74">
        <v>535.79999999999995</v>
      </c>
      <c r="T9" s="74">
        <v>539.6</v>
      </c>
      <c r="U9" s="74">
        <v>535.79999999999995</v>
      </c>
      <c r="V9" s="74">
        <v>535.79999999999995</v>
      </c>
    </row>
    <row r="10" spans="2:22" x14ac:dyDescent="0.3">
      <c r="B10" s="6"/>
      <c r="C10" s="6"/>
      <c r="D10" s="164"/>
      <c r="E10" s="164"/>
      <c r="F10" s="167"/>
      <c r="G10" s="59" t="s">
        <v>14</v>
      </c>
      <c r="H10" s="48"/>
      <c r="I10" s="48"/>
      <c r="J10" s="48">
        <v>365</v>
      </c>
      <c r="K10" s="71">
        <v>380</v>
      </c>
      <c r="L10" s="48">
        <v>380</v>
      </c>
      <c r="M10" s="48">
        <v>363</v>
      </c>
      <c r="N10" s="48">
        <v>355.3</v>
      </c>
      <c r="O10" s="49">
        <v>355</v>
      </c>
      <c r="P10" s="74">
        <v>351.5</v>
      </c>
      <c r="Q10" s="129">
        <v>351.5</v>
      </c>
      <c r="R10" s="74">
        <v>352</v>
      </c>
      <c r="S10" s="74">
        <v>347.7</v>
      </c>
      <c r="T10" s="74">
        <v>347.7</v>
      </c>
      <c r="U10" s="74">
        <v>355.3</v>
      </c>
      <c r="V10" s="74">
        <v>353.4</v>
      </c>
    </row>
    <row r="11" spans="2:22" x14ac:dyDescent="0.3">
      <c r="B11" s="6"/>
      <c r="C11" s="6"/>
      <c r="D11" s="164"/>
      <c r="E11" s="174"/>
      <c r="F11" s="163"/>
      <c r="G11" s="60" t="s">
        <v>43</v>
      </c>
      <c r="H11" s="50"/>
      <c r="I11" s="50"/>
      <c r="J11" s="50">
        <v>2778</v>
      </c>
      <c r="K11" s="50">
        <v>2803</v>
      </c>
      <c r="L11" s="50">
        <v>2806</v>
      </c>
      <c r="M11" s="50">
        <v>2692</v>
      </c>
      <c r="N11" s="50">
        <v>2685</v>
      </c>
      <c r="O11" s="72">
        <v>2668</v>
      </c>
      <c r="P11" s="75">
        <v>2637</v>
      </c>
      <c r="Q11" s="130">
        <f t="shared" ref="Q11:V11" si="0">SUM(Q6:Q10)</f>
        <v>2641</v>
      </c>
      <c r="R11" s="75">
        <f t="shared" si="0"/>
        <v>2614</v>
      </c>
      <c r="S11" s="75">
        <f t="shared" si="0"/>
        <v>2644.7999999999997</v>
      </c>
      <c r="T11" s="75">
        <f t="shared" si="0"/>
        <v>2698</v>
      </c>
      <c r="U11" s="75">
        <f t="shared" si="0"/>
        <v>2677.1000000000004</v>
      </c>
      <c r="V11" s="75">
        <f t="shared" si="0"/>
        <v>2690.4</v>
      </c>
    </row>
    <row r="12" spans="2:22" ht="15" customHeight="1" x14ac:dyDescent="0.3">
      <c r="B12" s="6"/>
      <c r="C12" s="6"/>
      <c r="D12" s="164"/>
      <c r="E12" s="173" t="s">
        <v>48</v>
      </c>
      <c r="F12" s="162"/>
      <c r="G12" s="58" t="s">
        <v>9</v>
      </c>
      <c r="H12" s="46"/>
      <c r="I12" s="46"/>
      <c r="J12" s="46" t="s">
        <v>34</v>
      </c>
      <c r="K12" s="91">
        <f>(K6-J6)/J6</f>
        <v>-5.7061340941512127E-3</v>
      </c>
      <c r="L12" s="91">
        <f t="shared" ref="L12:N17" si="1">(L6-K6)/K6</f>
        <v>-2.4390243902439025E-2</v>
      </c>
      <c r="M12" s="91">
        <f t="shared" si="1"/>
        <v>-0.10294117647058823</v>
      </c>
      <c r="N12" s="91">
        <f>(N6-M6)/M6</f>
        <v>-1.6393442622954547E-4</v>
      </c>
      <c r="O12" s="91">
        <f t="shared" ref="O12" si="2">(O6-N6)/N6</f>
        <v>1.3280865715691134E-2</v>
      </c>
      <c r="P12" s="91">
        <f t="shared" ref="P12:V12" si="3">(P6-O6)/O6</f>
        <v>-3.1553398058252427E-2</v>
      </c>
      <c r="Q12" s="91">
        <f t="shared" si="3"/>
        <v>0</v>
      </c>
      <c r="R12" s="133">
        <f t="shared" si="3"/>
        <v>-2.2556390977443608E-2</v>
      </c>
      <c r="S12" s="133">
        <f t="shared" si="3"/>
        <v>2.9572649572649493E-2</v>
      </c>
      <c r="T12" s="133">
        <f t="shared" si="3"/>
        <v>6.3091482649843406E-3</v>
      </c>
      <c r="U12" s="133">
        <f t="shared" si="3"/>
        <v>-3.1347962382444767E-3</v>
      </c>
      <c r="V12" s="133">
        <f t="shared" si="3"/>
        <v>3.1446540880502765E-3</v>
      </c>
    </row>
    <row r="13" spans="2:22" x14ac:dyDescent="0.3">
      <c r="B13" s="6"/>
      <c r="C13" s="6"/>
      <c r="D13" s="164"/>
      <c r="E13" s="164"/>
      <c r="F13" s="167"/>
      <c r="G13" s="59" t="s">
        <v>13</v>
      </c>
      <c r="H13" s="48"/>
      <c r="I13" s="48"/>
      <c r="J13" s="48" t="s">
        <v>34</v>
      </c>
      <c r="K13" s="92">
        <f t="shared" ref="K13:M17" si="4">(K7-J7)/J7</f>
        <v>-7.4906367041198503E-3</v>
      </c>
      <c r="L13" s="92">
        <f t="shared" si="4"/>
        <v>7.5471698113207548E-3</v>
      </c>
      <c r="M13" s="92">
        <f t="shared" si="4"/>
        <v>-7.4906367041198503E-3</v>
      </c>
      <c r="N13" s="92">
        <f t="shared" si="1"/>
        <v>1.8867924528306177E-4</v>
      </c>
      <c r="O13" s="92">
        <f t="shared" ref="O13:O17" si="5">(O7-N7)/N7</f>
        <v>3.5842293906809606E-3</v>
      </c>
      <c r="P13" s="92">
        <f t="shared" ref="P13:P17" si="6">(P7-O7)/O7</f>
        <v>-3.5714285714285288E-3</v>
      </c>
      <c r="Q13" s="92">
        <f t="shared" ref="Q13:Q17" si="7">(Q7-P7)/P7</f>
        <v>0</v>
      </c>
      <c r="R13" s="133">
        <f t="shared" ref="R13:V17" si="8">(R7-Q7)/Q7</f>
        <v>-1.339369930201853E-2</v>
      </c>
      <c r="S13" s="133">
        <f t="shared" si="8"/>
        <v>2.4474187380497045E-2</v>
      </c>
      <c r="T13" s="133">
        <f t="shared" si="8"/>
        <v>3.9007092198581735E-2</v>
      </c>
      <c r="U13" s="133">
        <f t="shared" si="8"/>
        <v>-6.8259385665530234E-3</v>
      </c>
      <c r="V13" s="133">
        <f t="shared" si="8"/>
        <v>1.0309278350515547E-2</v>
      </c>
    </row>
    <row r="14" spans="2:22" x14ac:dyDescent="0.3">
      <c r="B14" s="6"/>
      <c r="C14" s="6"/>
      <c r="D14" s="164"/>
      <c r="E14" s="164"/>
      <c r="F14" s="167"/>
      <c r="G14" s="59" t="s">
        <v>10</v>
      </c>
      <c r="H14" s="48"/>
      <c r="I14" s="48"/>
      <c r="J14" s="48" t="s">
        <v>34</v>
      </c>
      <c r="K14" s="92">
        <f t="shared" si="4"/>
        <v>4.5901639344262293E-2</v>
      </c>
      <c r="L14" s="92">
        <f t="shared" si="4"/>
        <v>2.5078369905956112E-2</v>
      </c>
      <c r="M14" s="92">
        <f t="shared" si="4"/>
        <v>-4.4342507645259939E-2</v>
      </c>
      <c r="N14" s="92">
        <f t="shared" si="1"/>
        <v>1.6000000000003639E-4</v>
      </c>
      <c r="O14" s="92">
        <f t="shared" si="5"/>
        <v>-3.3754599264117779E-2</v>
      </c>
      <c r="P14" s="92">
        <f t="shared" si="6"/>
        <v>6.6225165562913907E-3</v>
      </c>
      <c r="Q14" s="92">
        <f t="shared" si="7"/>
        <v>6.2499999999999249E-3</v>
      </c>
      <c r="R14" s="133">
        <f t="shared" si="8"/>
        <v>3.595946387708476E-3</v>
      </c>
      <c r="S14" s="133">
        <f t="shared" si="8"/>
        <v>1.4983713355048934E-2</v>
      </c>
      <c r="T14" s="133">
        <f t="shared" si="8"/>
        <v>3.9634146341463304E-2</v>
      </c>
      <c r="U14" s="133">
        <f t="shared" si="8"/>
        <v>-2.932551319648094E-2</v>
      </c>
      <c r="V14" s="133">
        <f t="shared" si="8"/>
        <v>1.2084592145015142E-2</v>
      </c>
    </row>
    <row r="15" spans="2:22" x14ac:dyDescent="0.3">
      <c r="B15" s="6"/>
      <c r="C15" s="6"/>
      <c r="D15" s="164"/>
      <c r="E15" s="164"/>
      <c r="F15" s="167"/>
      <c r="G15" s="59" t="s">
        <v>11</v>
      </c>
      <c r="H15" s="48"/>
      <c r="I15" s="48"/>
      <c r="J15" s="48" t="s">
        <v>34</v>
      </c>
      <c r="K15" s="92">
        <f t="shared" si="4"/>
        <v>-1.936619718309859E-2</v>
      </c>
      <c r="L15" s="92">
        <f t="shared" si="4"/>
        <v>3.5906642728904849E-3</v>
      </c>
      <c r="M15" s="92">
        <f t="shared" si="4"/>
        <v>8.9445438282647581E-3</v>
      </c>
      <c r="N15" s="92">
        <f t="shared" si="1"/>
        <v>5.3191489361694062E-4</v>
      </c>
      <c r="O15" s="92">
        <f t="shared" si="5"/>
        <v>-9.392167286904049E-3</v>
      </c>
      <c r="P15" s="92">
        <f t="shared" si="6"/>
        <v>-1.7710196779964181E-2</v>
      </c>
      <c r="Q15" s="92">
        <f t="shared" si="7"/>
        <v>0</v>
      </c>
      <c r="R15" s="133">
        <f t="shared" si="8"/>
        <v>-1.6572573301766567E-2</v>
      </c>
      <c r="S15" s="133">
        <f t="shared" si="8"/>
        <v>-7.7777777777778617E-3</v>
      </c>
      <c r="T15" s="133">
        <f t="shared" si="8"/>
        <v>7.0921985815604119E-3</v>
      </c>
      <c r="U15" s="133">
        <f t="shared" si="8"/>
        <v>-7.0422535211268865E-3</v>
      </c>
      <c r="V15" s="133">
        <f t="shared" si="8"/>
        <v>0</v>
      </c>
    </row>
    <row r="16" spans="2:22" x14ac:dyDescent="0.3">
      <c r="B16" s="6"/>
      <c r="C16" s="6"/>
      <c r="D16" s="164"/>
      <c r="E16" s="164"/>
      <c r="F16" s="167"/>
      <c r="G16" s="59" t="s">
        <v>14</v>
      </c>
      <c r="H16" s="48"/>
      <c r="I16" s="48"/>
      <c r="J16" s="48" t="s">
        <v>34</v>
      </c>
      <c r="K16" s="92">
        <f t="shared" si="4"/>
        <v>4.1095890410958902E-2</v>
      </c>
      <c r="L16" s="92">
        <f t="shared" si="4"/>
        <v>0</v>
      </c>
      <c r="M16" s="92">
        <f t="shared" si="4"/>
        <v>-4.4736842105263158E-2</v>
      </c>
      <c r="N16" s="92">
        <f t="shared" si="1"/>
        <v>-2.1212121212121182E-2</v>
      </c>
      <c r="O16" s="92">
        <f t="shared" si="5"/>
        <v>-8.4435688150861631E-4</v>
      </c>
      <c r="P16" s="92">
        <f t="shared" si="6"/>
        <v>-9.8591549295774655E-3</v>
      </c>
      <c r="Q16" s="92">
        <f t="shared" si="7"/>
        <v>0</v>
      </c>
      <c r="R16" s="133">
        <f t="shared" si="8"/>
        <v>1.4224751066856331E-3</v>
      </c>
      <c r="S16" s="133">
        <f t="shared" si="8"/>
        <v>-1.2215909090909123E-2</v>
      </c>
      <c r="T16" s="133">
        <f t="shared" si="8"/>
        <v>0</v>
      </c>
      <c r="U16" s="133">
        <f t="shared" si="8"/>
        <v>2.1857923497267825E-2</v>
      </c>
      <c r="V16" s="133">
        <f t="shared" si="8"/>
        <v>-5.3475935828877965E-3</v>
      </c>
    </row>
    <row r="17" spans="2:22" x14ac:dyDescent="0.3">
      <c r="B17" s="6"/>
      <c r="C17" s="6"/>
      <c r="D17" s="174"/>
      <c r="E17" s="174"/>
      <c r="F17" s="163"/>
      <c r="G17" s="60" t="s">
        <v>43</v>
      </c>
      <c r="H17" s="50"/>
      <c r="I17" s="50"/>
      <c r="J17" s="50" t="s">
        <v>34</v>
      </c>
      <c r="K17" s="90">
        <f t="shared" si="4"/>
        <v>8.9992800575953921E-3</v>
      </c>
      <c r="L17" s="90">
        <f t="shared" si="4"/>
        <v>1.0702818408847663E-3</v>
      </c>
      <c r="M17" s="90">
        <f t="shared" si="4"/>
        <v>-4.0627227369921595E-2</v>
      </c>
      <c r="N17" s="90">
        <f t="shared" si="1"/>
        <v>-2.6002971768202079E-3</v>
      </c>
      <c r="O17" s="90">
        <f t="shared" si="5"/>
        <v>-6.3314711359404099E-3</v>
      </c>
      <c r="P17" s="90">
        <f t="shared" si="6"/>
        <v>-1.1619190404797601E-2</v>
      </c>
      <c r="Q17" s="90">
        <f t="shared" si="7"/>
        <v>1.5168752370117557E-3</v>
      </c>
      <c r="R17" s="134">
        <f t="shared" si="8"/>
        <v>-1.0223400227186671E-2</v>
      </c>
      <c r="S17" s="134">
        <f t="shared" si="8"/>
        <v>1.1782708492731341E-2</v>
      </c>
      <c r="T17" s="134">
        <f t="shared" si="8"/>
        <v>2.0114942528735736E-2</v>
      </c>
      <c r="U17" s="134">
        <f t="shared" si="8"/>
        <v>-7.7464788732393014E-3</v>
      </c>
      <c r="V17" s="134">
        <f t="shared" si="8"/>
        <v>4.9680624556421972E-3</v>
      </c>
    </row>
    <row r="18" spans="2:22" hidden="1" x14ac:dyDescent="0.3">
      <c r="B18" s="6"/>
      <c r="C18" s="6"/>
      <c r="D18" s="173" t="s">
        <v>54</v>
      </c>
      <c r="E18" s="175" t="s">
        <v>53</v>
      </c>
      <c r="F18" s="176"/>
      <c r="G18" s="58" t="s">
        <v>9</v>
      </c>
      <c r="H18" s="46">
        <v>18082086</v>
      </c>
      <c r="I18" s="46">
        <v>18721969</v>
      </c>
      <c r="J18" s="46">
        <v>19628634</v>
      </c>
      <c r="K18" s="70">
        <v>19721804</v>
      </c>
      <c r="L18" s="46">
        <v>19355235</v>
      </c>
      <c r="M18" s="46">
        <v>18796105</v>
      </c>
      <c r="N18" s="46">
        <v>17717039</v>
      </c>
      <c r="O18" s="47">
        <v>17953890</v>
      </c>
      <c r="P18" s="73">
        <v>17611472</v>
      </c>
      <c r="Q18" s="128">
        <v>17641224</v>
      </c>
      <c r="R18" s="74">
        <v>17607031</v>
      </c>
      <c r="S18" s="74">
        <v>17830376</v>
      </c>
      <c r="T18" s="74">
        <v>18059691</v>
      </c>
      <c r="U18" s="74">
        <v>16976052</v>
      </c>
      <c r="V18" s="74"/>
    </row>
    <row r="19" spans="2:22" hidden="1" x14ac:dyDescent="0.3">
      <c r="B19" s="6"/>
      <c r="C19" s="6"/>
      <c r="D19" s="164"/>
      <c r="E19" s="177"/>
      <c r="F19" s="178"/>
      <c r="G19" s="59" t="s">
        <v>13</v>
      </c>
      <c r="H19" s="48">
        <v>15702815</v>
      </c>
      <c r="I19" s="48">
        <v>15914458</v>
      </c>
      <c r="J19" s="48">
        <v>16537541</v>
      </c>
      <c r="K19" s="71">
        <v>16456913</v>
      </c>
      <c r="L19" s="48">
        <v>16347583</v>
      </c>
      <c r="M19" s="48">
        <v>15193350</v>
      </c>
      <c r="N19" s="48">
        <v>14382523</v>
      </c>
      <c r="O19" s="49">
        <v>14131017</v>
      </c>
      <c r="P19" s="74">
        <v>14429579</v>
      </c>
      <c r="Q19" s="129">
        <v>14255052</v>
      </c>
      <c r="R19" s="74">
        <v>14116709</v>
      </c>
      <c r="S19" s="74">
        <v>14249546</v>
      </c>
      <c r="T19" s="74">
        <v>14922238</v>
      </c>
      <c r="U19" s="74">
        <v>11088936</v>
      </c>
      <c r="V19" s="74"/>
    </row>
    <row r="20" spans="2:22" hidden="1" x14ac:dyDescent="0.3">
      <c r="B20" s="6"/>
      <c r="C20" s="6"/>
      <c r="D20" s="164"/>
      <c r="E20" s="177"/>
      <c r="F20" s="178"/>
      <c r="G20" s="59" t="s">
        <v>10</v>
      </c>
      <c r="H20" s="48">
        <v>17490577</v>
      </c>
      <c r="I20" s="48">
        <v>20620992</v>
      </c>
      <c r="J20" s="48">
        <v>21362141</v>
      </c>
      <c r="K20" s="71">
        <v>21411437</v>
      </c>
      <c r="L20" s="48">
        <v>22458396</v>
      </c>
      <c r="M20" s="48">
        <v>20851629</v>
      </c>
      <c r="N20" s="48">
        <v>20557201</v>
      </c>
      <c r="O20" s="49">
        <v>20236320</v>
      </c>
      <c r="P20" s="74">
        <v>19946338</v>
      </c>
      <c r="Q20" s="129">
        <v>19963082</v>
      </c>
      <c r="R20" s="74">
        <v>20091609</v>
      </c>
      <c r="S20" s="74">
        <v>19887910</v>
      </c>
      <c r="T20" s="74">
        <v>20338973</v>
      </c>
      <c r="U20" s="74">
        <v>19048286</v>
      </c>
      <c r="V20" s="74"/>
    </row>
    <row r="21" spans="2:22" hidden="1" x14ac:dyDescent="0.3">
      <c r="B21" s="6"/>
      <c r="C21" s="6"/>
      <c r="D21" s="164"/>
      <c r="E21" s="177"/>
      <c r="F21" s="178"/>
      <c r="G21" s="59" t="s">
        <v>11</v>
      </c>
      <c r="H21" s="48">
        <v>14739380</v>
      </c>
      <c r="I21" s="48">
        <v>15703251</v>
      </c>
      <c r="J21" s="48">
        <v>16045056</v>
      </c>
      <c r="K21" s="71">
        <v>16096102</v>
      </c>
      <c r="L21" s="48">
        <v>15887721</v>
      </c>
      <c r="M21" s="48">
        <v>14781810</v>
      </c>
      <c r="N21" s="48">
        <v>14202459</v>
      </c>
      <c r="O21" s="49">
        <v>13813302</v>
      </c>
      <c r="P21" s="74">
        <v>13486547</v>
      </c>
      <c r="Q21" s="129">
        <v>13147590</v>
      </c>
      <c r="R21" s="74">
        <v>12801275</v>
      </c>
      <c r="S21" s="74">
        <v>13153494</v>
      </c>
      <c r="T21" s="74">
        <v>13563226</v>
      </c>
      <c r="U21" s="74">
        <v>11580807</v>
      </c>
      <c r="V21" s="74"/>
    </row>
    <row r="22" spans="2:22" hidden="1" x14ac:dyDescent="0.3">
      <c r="B22" s="6"/>
      <c r="C22" s="6"/>
      <c r="D22" s="164"/>
      <c r="E22" s="177"/>
      <c r="F22" s="178"/>
      <c r="G22" s="59" t="s">
        <v>14</v>
      </c>
      <c r="H22" s="48">
        <v>10215171</v>
      </c>
      <c r="I22" s="48">
        <v>11163551</v>
      </c>
      <c r="J22" s="48">
        <v>11443273</v>
      </c>
      <c r="K22" s="71">
        <v>11358328</v>
      </c>
      <c r="L22" s="48">
        <v>10969718</v>
      </c>
      <c r="M22" s="48">
        <v>10393642</v>
      </c>
      <c r="N22" s="48">
        <v>9619866</v>
      </c>
      <c r="O22" s="49">
        <v>9560128</v>
      </c>
      <c r="P22" s="74">
        <v>9621959</v>
      </c>
      <c r="Q22" s="129">
        <v>9539023</v>
      </c>
      <c r="R22" s="74">
        <v>9328669</v>
      </c>
      <c r="S22" s="74">
        <v>9639998</v>
      </c>
      <c r="T22" s="74">
        <v>9692188</v>
      </c>
      <c r="U22" s="74">
        <v>7343947</v>
      </c>
      <c r="V22" s="74"/>
    </row>
    <row r="23" spans="2:22" x14ac:dyDescent="0.3">
      <c r="B23" s="6"/>
      <c r="C23" s="6"/>
      <c r="D23" s="164"/>
      <c r="E23" s="179"/>
      <c r="F23" s="180"/>
      <c r="G23" s="60" t="s">
        <v>43</v>
      </c>
      <c r="H23" s="50">
        <v>76230029</v>
      </c>
      <c r="I23" s="50">
        <v>82124221</v>
      </c>
      <c r="J23" s="50">
        <v>85016645</v>
      </c>
      <c r="K23" s="50">
        <v>85044584</v>
      </c>
      <c r="L23" s="50">
        <v>85018653</v>
      </c>
      <c r="M23" s="50">
        <v>80016536</v>
      </c>
      <c r="N23" s="50">
        <v>76479088</v>
      </c>
      <c r="O23" s="72">
        <v>75694657</v>
      </c>
      <c r="P23" s="75">
        <v>75095895</v>
      </c>
      <c r="Q23" s="130">
        <v>74545970</v>
      </c>
      <c r="R23" s="74">
        <f>SUM(R18:R22)</f>
        <v>73945293</v>
      </c>
      <c r="S23" s="74">
        <f>SUM(S18:S22)</f>
        <v>74761324</v>
      </c>
      <c r="T23" s="74">
        <f>SUM(T18:T22)</f>
        <v>76576316</v>
      </c>
      <c r="U23" s="74">
        <f>SUM(U18:U22)</f>
        <v>66038028</v>
      </c>
      <c r="V23" s="74">
        <v>77072360</v>
      </c>
    </row>
    <row r="24" spans="2:22" hidden="1" x14ac:dyDescent="0.3">
      <c r="B24" s="6"/>
      <c r="C24" s="6"/>
      <c r="D24" s="164"/>
      <c r="E24" s="173" t="s">
        <v>48</v>
      </c>
      <c r="F24" s="162"/>
      <c r="G24" s="58" t="s">
        <v>9</v>
      </c>
      <c r="H24" s="46" t="s">
        <v>34</v>
      </c>
      <c r="I24" s="88">
        <f t="shared" ref="I24:M29" si="9">(I18-H18)/H18</f>
        <v>3.538767595729829E-2</v>
      </c>
      <c r="J24" s="88">
        <f t="shared" si="9"/>
        <v>4.8427865680153621E-2</v>
      </c>
      <c r="K24" s="88">
        <f t="shared" si="9"/>
        <v>4.7466369794250587E-3</v>
      </c>
      <c r="L24" s="88">
        <f t="shared" si="9"/>
        <v>-1.8586991332030275E-2</v>
      </c>
      <c r="M24" s="88">
        <f t="shared" si="9"/>
        <v>-2.8887791855795087E-2</v>
      </c>
      <c r="N24" s="88">
        <f t="shared" ref="N24:Q24" si="10">(N18-M18)/M18</f>
        <v>-5.7409021709550992E-2</v>
      </c>
      <c r="O24" s="88">
        <f t="shared" si="10"/>
        <v>1.336854312958277E-2</v>
      </c>
      <c r="P24" s="88">
        <f t="shared" si="10"/>
        <v>-1.9072078530056717E-2</v>
      </c>
      <c r="Q24" s="88">
        <f t="shared" si="10"/>
        <v>1.6893533941966918E-3</v>
      </c>
      <c r="R24" s="135">
        <f t="shared" ref="R24:V29" si="11">(R18-Q18)/Q18</f>
        <v>-1.9382441943937678E-3</v>
      </c>
      <c r="S24" s="135">
        <f t="shared" si="11"/>
        <v>1.2684989309100439E-2</v>
      </c>
      <c r="T24" s="135">
        <f t="shared" si="11"/>
        <v>1.2860917795564154E-2</v>
      </c>
      <c r="U24" s="135">
        <f>(U18-T18)/T18</f>
        <v>-6.0003186101024654E-2</v>
      </c>
      <c r="V24" s="135">
        <f>(V18-U18)/U18</f>
        <v>-1</v>
      </c>
    </row>
    <row r="25" spans="2:22" hidden="1" x14ac:dyDescent="0.3">
      <c r="B25" s="6"/>
      <c r="C25" s="6"/>
      <c r="D25" s="164"/>
      <c r="E25" s="164"/>
      <c r="F25" s="167"/>
      <c r="G25" s="59" t="s">
        <v>13</v>
      </c>
      <c r="H25" s="48" t="s">
        <v>34</v>
      </c>
      <c r="I25" s="89">
        <f t="shared" si="9"/>
        <v>1.3478029257811417E-2</v>
      </c>
      <c r="J25" s="89">
        <f t="shared" si="9"/>
        <v>3.9152008821161238E-2</v>
      </c>
      <c r="K25" s="89">
        <f t="shared" si="9"/>
        <v>-4.8754527653174073E-3</v>
      </c>
      <c r="L25" s="89">
        <f t="shared" si="9"/>
        <v>-6.6434087608046536E-3</v>
      </c>
      <c r="M25" s="89">
        <f t="shared" si="9"/>
        <v>-7.0605728076132107E-2</v>
      </c>
      <c r="N25" s="89">
        <f t="shared" ref="N25:Q25" si="12">(N19-M19)/M19</f>
        <v>-5.3367229741959475E-2</v>
      </c>
      <c r="O25" s="89">
        <f t="shared" si="12"/>
        <v>-1.7486917976769444E-2</v>
      </c>
      <c r="P25" s="89">
        <f t="shared" si="12"/>
        <v>2.1128132532853085E-2</v>
      </c>
      <c r="Q25" s="89">
        <f t="shared" si="12"/>
        <v>-1.2095086072850774E-2</v>
      </c>
      <c r="R25" s="136">
        <f t="shared" si="11"/>
        <v>-9.7048400805553013E-3</v>
      </c>
      <c r="S25" s="136">
        <f t="shared" si="11"/>
        <v>9.4099127494942335E-3</v>
      </c>
      <c r="T25" s="136">
        <f t="shared" si="11"/>
        <v>4.7207960169397677E-2</v>
      </c>
      <c r="U25" s="136">
        <f t="shared" si="11"/>
        <v>-0.25688519376249058</v>
      </c>
      <c r="V25" s="136">
        <f t="shared" si="11"/>
        <v>-1</v>
      </c>
    </row>
    <row r="26" spans="2:22" hidden="1" x14ac:dyDescent="0.3">
      <c r="B26" s="6"/>
      <c r="C26" s="6"/>
      <c r="D26" s="164"/>
      <c r="E26" s="164"/>
      <c r="F26" s="167"/>
      <c r="G26" s="59" t="s">
        <v>10</v>
      </c>
      <c r="H26" s="48" t="s">
        <v>34</v>
      </c>
      <c r="I26" s="89">
        <f t="shared" si="9"/>
        <v>0.17897722871006486</v>
      </c>
      <c r="J26" s="89">
        <f t="shared" si="9"/>
        <v>3.5941481379751276E-2</v>
      </c>
      <c r="K26" s="89">
        <f t="shared" si="9"/>
        <v>2.3076338649763617E-3</v>
      </c>
      <c r="L26" s="89">
        <f t="shared" si="9"/>
        <v>4.8897185181919364E-2</v>
      </c>
      <c r="M26" s="89">
        <f t="shared" si="9"/>
        <v>-7.1544156581796844E-2</v>
      </c>
      <c r="N26" s="89">
        <f t="shared" ref="N26:Q26" si="13">(N20-M20)/M20</f>
        <v>-1.4120143802673643E-2</v>
      </c>
      <c r="O26" s="89">
        <f t="shared" si="13"/>
        <v>-1.5609177533458956E-2</v>
      </c>
      <c r="P26" s="89">
        <f t="shared" si="13"/>
        <v>-1.4329779327466654E-2</v>
      </c>
      <c r="Q26" s="89">
        <f t="shared" si="13"/>
        <v>8.3945233455885488E-4</v>
      </c>
      <c r="R26" s="136">
        <f t="shared" si="11"/>
        <v>6.4382343367622294E-3</v>
      </c>
      <c r="S26" s="136">
        <f t="shared" si="11"/>
        <v>-1.0138511057028832E-2</v>
      </c>
      <c r="T26" s="136">
        <f t="shared" si="11"/>
        <v>2.2680261525720904E-2</v>
      </c>
      <c r="U26" s="136">
        <f t="shared" si="11"/>
        <v>-6.3458808859228041E-2</v>
      </c>
      <c r="V26" s="136">
        <f t="shared" si="11"/>
        <v>-1</v>
      </c>
    </row>
    <row r="27" spans="2:22" hidden="1" x14ac:dyDescent="0.3">
      <c r="B27" s="6"/>
      <c r="C27" s="6"/>
      <c r="D27" s="164"/>
      <c r="E27" s="164"/>
      <c r="F27" s="167"/>
      <c r="G27" s="59" t="s">
        <v>11</v>
      </c>
      <c r="H27" s="48" t="s">
        <v>34</v>
      </c>
      <c r="I27" s="89">
        <f t="shared" si="9"/>
        <v>6.5394270315304981E-2</v>
      </c>
      <c r="J27" s="89">
        <f t="shared" si="9"/>
        <v>2.1766511915271559E-2</v>
      </c>
      <c r="K27" s="89">
        <f t="shared" si="9"/>
        <v>3.1814161321718042E-3</v>
      </c>
      <c r="L27" s="89">
        <f t="shared" si="9"/>
        <v>-1.2946053647025845E-2</v>
      </c>
      <c r="M27" s="89">
        <f t="shared" si="9"/>
        <v>-6.9607906634312114E-2</v>
      </c>
      <c r="N27" s="89">
        <f t="shared" ref="N27:Q27" si="14">(N21-M21)/M21</f>
        <v>-3.9193508778694895E-2</v>
      </c>
      <c r="O27" s="89">
        <f t="shared" si="14"/>
        <v>-2.74006775868883E-2</v>
      </c>
      <c r="P27" s="89">
        <f t="shared" si="14"/>
        <v>-2.3655097094090898E-2</v>
      </c>
      <c r="Q27" s="89">
        <f t="shared" si="14"/>
        <v>-2.5132971397348779E-2</v>
      </c>
      <c r="R27" s="136">
        <f t="shared" si="11"/>
        <v>-2.6340568879924E-2</v>
      </c>
      <c r="S27" s="136">
        <f t="shared" si="11"/>
        <v>2.7514368685931673E-2</v>
      </c>
      <c r="T27" s="136">
        <f t="shared" si="11"/>
        <v>3.1150050321230239E-2</v>
      </c>
      <c r="U27" s="136">
        <f t="shared" si="11"/>
        <v>-0.14616131884848044</v>
      </c>
      <c r="V27" s="136">
        <f t="shared" si="11"/>
        <v>-1</v>
      </c>
    </row>
    <row r="28" spans="2:22" hidden="1" x14ac:dyDescent="0.3">
      <c r="B28" s="6"/>
      <c r="C28" s="6"/>
      <c r="D28" s="164"/>
      <c r="E28" s="164"/>
      <c r="F28" s="167"/>
      <c r="G28" s="59" t="s">
        <v>14</v>
      </c>
      <c r="H28" s="48" t="s">
        <v>34</v>
      </c>
      <c r="I28" s="89">
        <f t="shared" si="9"/>
        <v>9.2840345012335082E-2</v>
      </c>
      <c r="J28" s="89">
        <f t="shared" si="9"/>
        <v>2.505672254285397E-2</v>
      </c>
      <c r="K28" s="89">
        <f t="shared" si="9"/>
        <v>-7.4231384674646843E-3</v>
      </c>
      <c r="L28" s="89">
        <f t="shared" si="9"/>
        <v>-3.4213662433414498E-2</v>
      </c>
      <c r="M28" s="89">
        <f t="shared" si="9"/>
        <v>-5.2515114791465013E-2</v>
      </c>
      <c r="N28" s="89">
        <f t="shared" ref="N28:Q28" si="15">(N22-M22)/M22</f>
        <v>-7.4447051380064855E-2</v>
      </c>
      <c r="O28" s="89">
        <f t="shared" si="15"/>
        <v>-6.2098578088301852E-3</v>
      </c>
      <c r="P28" s="89">
        <f t="shared" si="15"/>
        <v>6.4675912289040485E-3</v>
      </c>
      <c r="Q28" s="89">
        <f t="shared" si="15"/>
        <v>-8.6194505713441515E-3</v>
      </c>
      <c r="R28" s="136">
        <f t="shared" si="11"/>
        <v>-2.2051943894044496E-2</v>
      </c>
      <c r="S28" s="136">
        <f t="shared" si="11"/>
        <v>3.3373356906542619E-2</v>
      </c>
      <c r="T28" s="136">
        <f t="shared" si="11"/>
        <v>5.4139015381538457E-3</v>
      </c>
      <c r="U28" s="136">
        <f t="shared" si="11"/>
        <v>-0.2422818253215889</v>
      </c>
      <c r="V28" s="136">
        <f t="shared" si="11"/>
        <v>-1</v>
      </c>
    </row>
    <row r="29" spans="2:22" x14ac:dyDescent="0.3">
      <c r="B29" s="6"/>
      <c r="C29" s="6"/>
      <c r="D29" s="164"/>
      <c r="E29" s="174"/>
      <c r="F29" s="163"/>
      <c r="G29" s="60" t="s">
        <v>43</v>
      </c>
      <c r="H29" s="50" t="s">
        <v>34</v>
      </c>
      <c r="I29" s="90">
        <f t="shared" si="9"/>
        <v>7.7321130233336255E-2</v>
      </c>
      <c r="J29" s="90">
        <f t="shared" si="9"/>
        <v>3.5220108815400511E-2</v>
      </c>
      <c r="K29" s="90">
        <f t="shared" si="9"/>
        <v>3.2862976420676209E-4</v>
      </c>
      <c r="L29" s="90">
        <f t="shared" si="9"/>
        <v>-3.0491065721480865E-4</v>
      </c>
      <c r="M29" s="90">
        <f t="shared" si="9"/>
        <v>-5.8835524011418998E-2</v>
      </c>
      <c r="N29" s="90">
        <f t="shared" ref="N29:Q29" si="16">(N23-M23)/M23</f>
        <v>-4.4208962007553039E-2</v>
      </c>
      <c r="O29" s="90">
        <f t="shared" si="16"/>
        <v>-1.0256803794522236E-2</v>
      </c>
      <c r="P29" s="90">
        <f t="shared" si="16"/>
        <v>-7.9102280627283902E-3</v>
      </c>
      <c r="Q29" s="90">
        <f t="shared" si="16"/>
        <v>-7.32297018365651E-3</v>
      </c>
      <c r="R29" s="134">
        <f t="shared" si="11"/>
        <v>-8.0578064783381319E-3</v>
      </c>
      <c r="S29" s="134">
        <f t="shared" si="11"/>
        <v>1.103560438931522E-2</v>
      </c>
      <c r="T29" s="134">
        <f t="shared" si="11"/>
        <v>2.4277151645949985E-2</v>
      </c>
      <c r="U29" s="134">
        <f t="shared" si="11"/>
        <v>-0.13761811158426582</v>
      </c>
      <c r="V29" s="134">
        <f t="shared" si="11"/>
        <v>0.16709057393415805</v>
      </c>
    </row>
    <row r="30" spans="2:22" hidden="1" x14ac:dyDescent="0.3">
      <c r="B30" s="6"/>
      <c r="C30" s="6"/>
      <c r="D30" s="183" t="s">
        <v>75</v>
      </c>
      <c r="E30" s="121"/>
      <c r="F30" s="120"/>
      <c r="G30" s="58" t="s">
        <v>9</v>
      </c>
      <c r="H30" s="122">
        <v>4477469</v>
      </c>
      <c r="I30" s="122">
        <v>4708357</v>
      </c>
      <c r="J30" s="122">
        <v>5044255</v>
      </c>
      <c r="K30" s="122">
        <v>5237866</v>
      </c>
      <c r="L30" s="122">
        <v>5275221</v>
      </c>
      <c r="M30" s="122">
        <v>5307544</v>
      </c>
      <c r="N30" s="122">
        <v>5456955</v>
      </c>
      <c r="O30" s="122">
        <v>5353774</v>
      </c>
      <c r="P30" s="122">
        <v>5492565</v>
      </c>
      <c r="Q30" s="131">
        <v>5639067</v>
      </c>
      <c r="R30" s="74">
        <v>5360198</v>
      </c>
      <c r="S30" s="74">
        <v>5373852</v>
      </c>
      <c r="T30" s="74">
        <v>5348585</v>
      </c>
      <c r="U30" s="74">
        <v>4121447</v>
      </c>
      <c r="V30" s="74"/>
    </row>
    <row r="31" spans="2:22" hidden="1" x14ac:dyDescent="0.3">
      <c r="B31" s="6"/>
      <c r="C31" s="6"/>
      <c r="D31" s="183"/>
      <c r="E31" s="121"/>
      <c r="F31" s="120"/>
      <c r="G31" s="59" t="s">
        <v>13</v>
      </c>
      <c r="H31" s="122">
        <v>4196514</v>
      </c>
      <c r="I31" s="122">
        <v>4322464</v>
      </c>
      <c r="J31" s="122">
        <v>4498282</v>
      </c>
      <c r="K31" s="122">
        <v>4626964</v>
      </c>
      <c r="L31" s="122">
        <v>4582534</v>
      </c>
      <c r="M31" s="122">
        <v>4545511</v>
      </c>
      <c r="N31" s="122">
        <v>4497633</v>
      </c>
      <c r="O31" s="122">
        <v>4314208</v>
      </c>
      <c r="P31" s="122">
        <v>4552179</v>
      </c>
      <c r="Q31" s="131">
        <v>4888492</v>
      </c>
      <c r="R31" s="74">
        <v>4454220</v>
      </c>
      <c r="S31" s="74">
        <v>4434518</v>
      </c>
      <c r="T31" s="74">
        <v>4482394</v>
      </c>
      <c r="U31" s="74">
        <v>3902938</v>
      </c>
      <c r="V31" s="74"/>
    </row>
    <row r="32" spans="2:22" hidden="1" x14ac:dyDescent="0.3">
      <c r="B32" s="6"/>
      <c r="C32" s="6"/>
      <c r="D32" s="183"/>
      <c r="E32" s="121"/>
      <c r="F32" s="120"/>
      <c r="G32" s="59" t="s">
        <v>10</v>
      </c>
      <c r="H32" s="122">
        <v>2946392</v>
      </c>
      <c r="I32" s="122">
        <v>3015959</v>
      </c>
      <c r="J32" s="122">
        <v>3044303</v>
      </c>
      <c r="K32" s="122">
        <v>3163755</v>
      </c>
      <c r="L32" s="122">
        <v>3133845</v>
      </c>
      <c r="M32" s="122">
        <v>3121568</v>
      </c>
      <c r="N32" s="122">
        <v>3116611</v>
      </c>
      <c r="O32" s="122">
        <v>3099428</v>
      </c>
      <c r="P32" s="122">
        <v>3057339</v>
      </c>
      <c r="Q32" s="131">
        <v>3121812</v>
      </c>
      <c r="R32" s="74">
        <v>3001680</v>
      </c>
      <c r="S32" s="74">
        <v>2691733</v>
      </c>
      <c r="T32" s="74">
        <v>2952690</v>
      </c>
      <c r="U32" s="74">
        <v>2347814</v>
      </c>
      <c r="V32" s="74"/>
    </row>
    <row r="33" spans="2:22" hidden="1" x14ac:dyDescent="0.3">
      <c r="B33" s="6"/>
      <c r="C33" s="6"/>
      <c r="D33" s="183"/>
      <c r="E33" s="121"/>
      <c r="F33" s="120"/>
      <c r="G33" s="59" t="s">
        <v>11</v>
      </c>
      <c r="H33" s="122">
        <v>3076992</v>
      </c>
      <c r="I33" s="122">
        <v>3168953</v>
      </c>
      <c r="J33" s="122">
        <v>3238775</v>
      </c>
      <c r="K33" s="122">
        <v>3320587</v>
      </c>
      <c r="L33" s="122">
        <v>3218246</v>
      </c>
      <c r="M33" s="122">
        <v>3208349</v>
      </c>
      <c r="N33" s="122">
        <v>3335177</v>
      </c>
      <c r="O33" s="122">
        <v>3226092</v>
      </c>
      <c r="P33" s="122">
        <v>3216405</v>
      </c>
      <c r="Q33" s="131">
        <v>3228736</v>
      </c>
      <c r="R33" s="74">
        <v>3073148</v>
      </c>
      <c r="S33" s="74">
        <v>3091243</v>
      </c>
      <c r="T33" s="74">
        <v>3161921</v>
      </c>
      <c r="U33" s="74">
        <v>2415178</v>
      </c>
      <c r="V33" s="74"/>
    </row>
    <row r="34" spans="2:22" hidden="1" x14ac:dyDescent="0.3">
      <c r="B34" s="6"/>
      <c r="C34" s="6"/>
      <c r="D34" s="183"/>
      <c r="E34" s="121"/>
      <c r="F34" s="120"/>
      <c r="G34" s="59" t="s">
        <v>14</v>
      </c>
      <c r="H34" s="122">
        <v>3911176</v>
      </c>
      <c r="I34" s="122">
        <v>4057774</v>
      </c>
      <c r="J34" s="122">
        <v>4103942</v>
      </c>
      <c r="K34" s="122">
        <v>4288628</v>
      </c>
      <c r="L34" s="122">
        <v>4187099</v>
      </c>
      <c r="M34" s="122">
        <v>4161170</v>
      </c>
      <c r="N34" s="122">
        <v>4116588</v>
      </c>
      <c r="O34" s="122">
        <v>4099877</v>
      </c>
      <c r="P34" s="122">
        <v>4205292</v>
      </c>
      <c r="Q34" s="131">
        <v>4277366</v>
      </c>
      <c r="R34" s="74">
        <v>4093789</v>
      </c>
      <c r="S34" s="74">
        <v>4067651</v>
      </c>
      <c r="T34" s="74">
        <v>4026545</v>
      </c>
      <c r="U34" s="74">
        <v>3053098</v>
      </c>
      <c r="V34" s="74"/>
    </row>
    <row r="35" spans="2:22" x14ac:dyDescent="0.3">
      <c r="B35" s="6"/>
      <c r="C35" s="6"/>
      <c r="D35" s="183"/>
      <c r="E35" s="121"/>
      <c r="F35" s="120"/>
      <c r="G35" s="60" t="s">
        <v>43</v>
      </c>
      <c r="H35" s="75">
        <f t="shared" ref="H35:Q35" si="17">SUM(H30:H34)</f>
        <v>18608543</v>
      </c>
      <c r="I35" s="75">
        <f t="shared" si="17"/>
        <v>19273507</v>
      </c>
      <c r="J35" s="75">
        <f t="shared" si="17"/>
        <v>19929557</v>
      </c>
      <c r="K35" s="75">
        <f t="shared" si="17"/>
        <v>20637800</v>
      </c>
      <c r="L35" s="138">
        <f t="shared" si="17"/>
        <v>20396945</v>
      </c>
      <c r="M35" s="75">
        <f t="shared" si="17"/>
        <v>20344142</v>
      </c>
      <c r="N35" s="75">
        <f>SUM(N30:N34)</f>
        <v>20522964</v>
      </c>
      <c r="O35" s="75">
        <f t="shared" si="17"/>
        <v>20093379</v>
      </c>
      <c r="P35" s="75">
        <f t="shared" si="17"/>
        <v>20523780</v>
      </c>
      <c r="Q35" s="75">
        <f t="shared" si="17"/>
        <v>21155473</v>
      </c>
      <c r="R35" s="75">
        <f>SUM(R30:R34)</f>
        <v>19983035</v>
      </c>
      <c r="S35" s="75">
        <f>SUM(S30:S34)</f>
        <v>19658997</v>
      </c>
      <c r="T35" s="75">
        <f>SUM(T30:T34)</f>
        <v>19972135</v>
      </c>
      <c r="U35" s="75">
        <f>SUM(U30:U34)</f>
        <v>15840475</v>
      </c>
      <c r="V35" s="75">
        <v>21570303</v>
      </c>
    </row>
    <row r="36" spans="2:22" ht="15" customHeight="1" x14ac:dyDescent="0.3">
      <c r="B36" s="6"/>
      <c r="C36" s="6"/>
      <c r="D36" s="164" t="s">
        <v>50</v>
      </c>
      <c r="E36" s="165" t="s">
        <v>51</v>
      </c>
      <c r="F36" s="137" t="s">
        <v>52</v>
      </c>
      <c r="G36" s="60" t="s">
        <v>43</v>
      </c>
      <c r="H36" s="50">
        <v>236202900</v>
      </c>
      <c r="I36" s="50">
        <v>250881900</v>
      </c>
      <c r="J36" s="50">
        <v>262061700</v>
      </c>
      <c r="K36" s="50">
        <v>268987000</v>
      </c>
      <c r="L36" s="50">
        <v>274851000</v>
      </c>
      <c r="M36" s="50">
        <v>277778000</v>
      </c>
      <c r="N36" s="50">
        <v>276535348</v>
      </c>
      <c r="O36" s="72">
        <v>278018992</v>
      </c>
      <c r="P36" s="75">
        <v>271509000</v>
      </c>
      <c r="Q36" s="130">
        <v>269754000</v>
      </c>
      <c r="R36" s="75">
        <v>279556000</v>
      </c>
      <c r="S36" s="75">
        <v>286962000</v>
      </c>
      <c r="T36" s="75">
        <v>301080000</v>
      </c>
      <c r="U36" s="75">
        <v>307122000</v>
      </c>
      <c r="V36" s="75">
        <v>330385000</v>
      </c>
    </row>
    <row r="37" spans="2:22" ht="15" customHeight="1" x14ac:dyDescent="0.3">
      <c r="B37" s="6"/>
      <c r="C37" s="6"/>
      <c r="D37" s="164"/>
      <c r="E37" s="166"/>
      <c r="F37" s="162" t="s">
        <v>48</v>
      </c>
      <c r="G37" s="59" t="s">
        <v>43</v>
      </c>
      <c r="H37" s="48" t="s">
        <v>34</v>
      </c>
      <c r="I37" s="89">
        <f t="shared" ref="I37:Q37" si="18">(I36-H36)/H36</f>
        <v>6.2145723020335483E-2</v>
      </c>
      <c r="J37" s="89">
        <f t="shared" si="18"/>
        <v>4.4562003077942253E-2</v>
      </c>
      <c r="K37" s="89">
        <f t="shared" si="18"/>
        <v>2.6426219474268847E-2</v>
      </c>
      <c r="L37" s="89">
        <f t="shared" si="18"/>
        <v>2.1800310052158656E-2</v>
      </c>
      <c r="M37" s="89">
        <f t="shared" si="18"/>
        <v>1.0649406405652517E-2</v>
      </c>
      <c r="N37" s="89">
        <f t="shared" si="18"/>
        <v>-4.4735436211651028E-3</v>
      </c>
      <c r="O37" s="89">
        <f t="shared" si="18"/>
        <v>5.365115204006397E-3</v>
      </c>
      <c r="P37" s="136">
        <f t="shared" si="18"/>
        <v>-2.3415637734561675E-2</v>
      </c>
      <c r="Q37" s="89">
        <f t="shared" si="18"/>
        <v>-6.4638741257195898E-3</v>
      </c>
      <c r="R37" s="135">
        <f>(R36-Q36)/Q36</f>
        <v>3.6336810575561436E-2</v>
      </c>
      <c r="S37" s="135">
        <f>(S36-R36)/R36</f>
        <v>2.6492008756742836E-2</v>
      </c>
      <c r="T37" s="135">
        <f>(T36-S36)/S36</f>
        <v>4.9198151671649905E-2</v>
      </c>
      <c r="U37" s="135">
        <f>(U36-T36)/T36</f>
        <v>2.0067756078118771E-2</v>
      </c>
      <c r="V37" s="135">
        <f>(V36-U36)/U36</f>
        <v>7.5745143623706546E-2</v>
      </c>
    </row>
    <row r="38" spans="2:22" x14ac:dyDescent="0.3">
      <c r="B38" s="6"/>
      <c r="C38" s="6"/>
      <c r="D38" s="164"/>
      <c r="E38" s="166"/>
      <c r="F38" s="167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2:22" ht="15" customHeight="1" x14ac:dyDescent="0.3">
      <c r="B39" s="6"/>
      <c r="C39" s="6"/>
      <c r="D39" s="164"/>
      <c r="E39" s="165" t="s">
        <v>59</v>
      </c>
      <c r="F39" s="162" t="s">
        <v>52</v>
      </c>
      <c r="G39" s="65" t="s">
        <v>43</v>
      </c>
      <c r="H39" s="140">
        <f>H36/'3.  Indexes'!D$22*'3.  Indexes'!$D$22</f>
        <v>236202900</v>
      </c>
      <c r="I39" s="140">
        <f>I36/'3.  Indexes'!E$22*'3.  Indexes'!$D$22</f>
        <v>238614275.39761537</v>
      </c>
      <c r="J39" s="140">
        <f>J36/'3.  Indexes'!F$22*'3.  Indexes'!$D$22</f>
        <v>241653459.59707922</v>
      </c>
      <c r="K39" s="140">
        <f>K36/'3.  Indexes'!G$22*'3.  Indexes'!$D$22</f>
        <v>242855736.18697339</v>
      </c>
      <c r="L39" s="140">
        <f>L36/'3.  Indexes'!H$22*'3.  Indexes'!$D$22</f>
        <v>238945646.19469005</v>
      </c>
      <c r="M39" s="140">
        <f>M36/'3.  Indexes'!I$22*'3.  Indexes'!$D$22</f>
        <v>232373109.632907</v>
      </c>
      <c r="N39" s="140">
        <f>N36/'3.  Indexes'!J$22*'3.  Indexes'!$D$22</f>
        <v>225807896.94344971</v>
      </c>
      <c r="O39" s="141">
        <f>O36/'3.  Indexes'!K$22*'3.  Indexes'!$D$22</f>
        <v>226447848.89916697</v>
      </c>
      <c r="P39" s="73">
        <f>P36/'3.  Indexes'!L$22*'3.  Indexes'!$D$22</f>
        <v>227444790.12336266</v>
      </c>
      <c r="Q39" s="73">
        <f>Q36/'3.  Indexes'!M$22*'3.  Indexes'!$D$22</f>
        <v>229950145.874291</v>
      </c>
      <c r="R39" s="73">
        <f>R36/'3.  Indexes'!N$22*'3.  Indexes'!$D$22</f>
        <v>231139173.24455768</v>
      </c>
      <c r="S39" s="73">
        <f>S36/'3.  Indexes'!O$22*'3.  Indexes'!$D$22</f>
        <v>230762628.94163361</v>
      </c>
      <c r="T39" s="73">
        <f>T36/'3.  Indexes'!P$22*'3.  Indexes'!$D$22</f>
        <v>236209975.57478371</v>
      </c>
      <c r="U39" s="73">
        <f>U36/'3.  Indexes'!Q$22*'3.  Indexes'!$D$22</f>
        <v>235018365.47291094</v>
      </c>
      <c r="V39" s="73">
        <f>V36/'3.  Indexes'!R$22*'3.  Indexes'!$D$22</f>
        <v>240315078.82391891</v>
      </c>
    </row>
    <row r="40" spans="2:22" x14ac:dyDescent="0.3">
      <c r="B40" s="6"/>
      <c r="C40" s="6"/>
      <c r="D40" s="164"/>
      <c r="E40" s="166"/>
      <c r="F40" s="163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2:22" ht="15" customHeight="1" x14ac:dyDescent="0.3">
      <c r="B41" s="6"/>
      <c r="C41" s="6"/>
      <c r="D41" s="164"/>
      <c r="E41" s="166"/>
      <c r="F41" s="162" t="s">
        <v>48</v>
      </c>
      <c r="G41" s="59" t="s">
        <v>43</v>
      </c>
      <c r="H41" s="48" t="s">
        <v>34</v>
      </c>
      <c r="I41" s="89">
        <f t="shared" ref="I41:R41" si="19">(I39-H39)/H39</f>
        <v>1.0208915291113585E-2</v>
      </c>
      <c r="J41" s="89">
        <f t="shared" si="19"/>
        <v>1.2736807948306922E-2</v>
      </c>
      <c r="K41" s="89">
        <f t="shared" si="19"/>
        <v>4.9752095082718486E-3</v>
      </c>
      <c r="L41" s="89">
        <f t="shared" si="19"/>
        <v>-1.610046381310502E-2</v>
      </c>
      <c r="M41" s="89">
        <f t="shared" si="19"/>
        <v>-2.7506408534549408E-2</v>
      </c>
      <c r="N41" s="89">
        <f t="shared" si="19"/>
        <v>-2.825289337406009E-2</v>
      </c>
      <c r="O41" s="89">
        <f t="shared" si="19"/>
        <v>2.8340548066728252E-3</v>
      </c>
      <c r="P41" s="111">
        <f t="shared" si="19"/>
        <v>4.4025201786730521E-3</v>
      </c>
      <c r="Q41" s="132">
        <f t="shared" si="19"/>
        <v>1.1015225934915787E-2</v>
      </c>
      <c r="R41" s="110">
        <f t="shared" si="19"/>
        <v>5.1708050270891873E-3</v>
      </c>
      <c r="S41" s="110">
        <f>(S39-R39)/R39</f>
        <v>-1.6290804264738918E-3</v>
      </c>
      <c r="T41" s="110">
        <f>(T39-S39)/S39</f>
        <v>2.360584405773904E-2</v>
      </c>
      <c r="U41" s="110">
        <f>(U39-T39)/T39</f>
        <v>-5.0447069348919602E-3</v>
      </c>
      <c r="V41" s="110">
        <f>(V39-U39)/U39</f>
        <v>2.2537444426310105E-2</v>
      </c>
    </row>
    <row r="42" spans="2:22" x14ac:dyDescent="0.3">
      <c r="B42" s="6"/>
      <c r="C42" s="6"/>
      <c r="D42" s="164"/>
      <c r="E42" s="166"/>
      <c r="F42" s="163"/>
      <c r="G42" s="60"/>
      <c r="H42" s="50"/>
      <c r="I42" s="90"/>
      <c r="J42" s="90"/>
      <c r="K42" s="90"/>
      <c r="L42" s="90"/>
      <c r="M42" s="90"/>
      <c r="N42" s="90"/>
      <c r="O42" s="90"/>
      <c r="P42" s="112"/>
      <c r="Q42" s="112"/>
      <c r="R42" s="112"/>
      <c r="S42" s="112"/>
      <c r="T42" s="112"/>
      <c r="U42" s="112"/>
      <c r="V42" s="112"/>
    </row>
    <row r="43" spans="2:22" x14ac:dyDescent="0.3">
      <c r="B43" s="6"/>
      <c r="C43" s="6"/>
      <c r="D43" s="164"/>
      <c r="E43" s="165" t="s">
        <v>60</v>
      </c>
      <c r="F43" s="162" t="s">
        <v>52</v>
      </c>
      <c r="G43" s="59" t="s">
        <v>43</v>
      </c>
      <c r="H43" s="48">
        <f>H36/'3.  Indexes'!D$23*'3.  Indexes'!$D$23</f>
        <v>236202899.99999997</v>
      </c>
      <c r="I43" s="48">
        <f>I36/'3.  Indexes'!E$23*'3.  Indexes'!$D$23</f>
        <v>240096322.99065423</v>
      </c>
      <c r="J43" s="48">
        <f>J36/'3.  Indexes'!F$23*'3.  Indexes'!$D$23</f>
        <v>250933447.3927393</v>
      </c>
      <c r="K43" s="48">
        <f>K36/'3.  Indexes'!G$23*'3.  Indexes'!$D$23</f>
        <v>252046813.21993756</v>
      </c>
      <c r="L43" s="48">
        <f>L36/'3.  Indexes'!H$23*'3.  Indexes'!$D$23</f>
        <v>248757731.51710513</v>
      </c>
      <c r="M43" s="48">
        <f>M36/'3.  Indexes'!I$23*'3.  Indexes'!$D$23</f>
        <v>244467109.40343782</v>
      </c>
      <c r="N43" s="48">
        <f>N36/'3.  Indexes'!J$23*'3.  Indexes'!$D$23</f>
        <v>240696366.89920002</v>
      </c>
      <c r="O43" s="48">
        <f>O36/'3.  Indexes'!K$23*'3.  Indexes'!$D$23</f>
        <v>241167760.25194341</v>
      </c>
      <c r="P43" s="48">
        <f>P36/'3.  Indexes'!L$23*'3.  Indexes'!$D$23</f>
        <v>234213511.99207139</v>
      </c>
      <c r="Q43" s="48">
        <f>Q36/'3.  Indexes'!M$23*'3.  Indexes'!$D$23</f>
        <v>228198932.45213336</v>
      </c>
      <c r="R43" s="140">
        <f>R36/'3.  Indexes'!N$23*'3.  Indexes'!$D$23</f>
        <v>230662188.26429048</v>
      </c>
      <c r="S43" s="140">
        <f>S36/'3.  Indexes'!O$23*'3.  Indexes'!$D$23</f>
        <v>232670446.94923151</v>
      </c>
      <c r="T43" s="140">
        <f>T36/'3.  Indexes'!P$23*'3.  Indexes'!$D$23</f>
        <v>240598633.85971355</v>
      </c>
      <c r="U43" s="140">
        <f>U36/'3.  Indexes'!Q$23*'3.  Indexes'!$D$23</f>
        <v>243926442.92362443</v>
      </c>
      <c r="V43" s="140">
        <f>V36/'3.  Indexes'!R$23*'3.  Indexes'!$D$23</f>
        <v>256161681.81008375</v>
      </c>
    </row>
    <row r="44" spans="2:22" x14ac:dyDescent="0.3">
      <c r="B44" s="6"/>
      <c r="C44" s="6"/>
      <c r="D44" s="164"/>
      <c r="E44" s="166"/>
      <c r="F44" s="163"/>
      <c r="G44" s="60"/>
      <c r="H44" s="50"/>
      <c r="I44" s="50"/>
      <c r="J44" s="50"/>
      <c r="K44" s="142"/>
      <c r="L44" s="50"/>
      <c r="M44" s="50"/>
      <c r="N44" s="50"/>
      <c r="O44" s="143"/>
      <c r="P44" s="75"/>
      <c r="Q44" s="130"/>
      <c r="R44" s="75"/>
      <c r="S44" s="75"/>
      <c r="T44" s="75"/>
      <c r="U44" s="75"/>
      <c r="V44" s="75"/>
    </row>
    <row r="45" spans="2:22" x14ac:dyDescent="0.3">
      <c r="B45" s="6"/>
      <c r="C45" s="6"/>
      <c r="D45" s="164"/>
      <c r="E45" s="166"/>
      <c r="F45" s="162" t="s">
        <v>48</v>
      </c>
      <c r="G45" s="60" t="s">
        <v>43</v>
      </c>
      <c r="H45" s="139" t="s">
        <v>34</v>
      </c>
      <c r="I45" s="144">
        <f t="shared" ref="I45:V45" si="20">(I$43-H$43)/H$43</f>
        <v>1.6483383526003537E-2</v>
      </c>
      <c r="J45" s="144">
        <f t="shared" si="20"/>
        <v>4.5136569636290938E-2</v>
      </c>
      <c r="K45" s="144">
        <f t="shared" si="20"/>
        <v>4.4368968695341886E-3</v>
      </c>
      <c r="L45" s="144">
        <f t="shared" si="20"/>
        <v>-1.3049487358375597E-2</v>
      </c>
      <c r="M45" s="144">
        <f t="shared" si="20"/>
        <v>-1.7248196015858412E-2</v>
      </c>
      <c r="N45" s="144">
        <f t="shared" si="20"/>
        <v>-1.5424334641332225E-2</v>
      </c>
      <c r="O45" s="144">
        <f t="shared" si="20"/>
        <v>1.9584564520693393E-3</v>
      </c>
      <c r="P45" s="144">
        <f t="shared" si="20"/>
        <v>-2.8835729338809828E-2</v>
      </c>
      <c r="Q45" s="144">
        <f t="shared" si="20"/>
        <v>-2.5679899886141663E-2</v>
      </c>
      <c r="R45" s="146">
        <f t="shared" si="20"/>
        <v>1.0794335388373532E-2</v>
      </c>
      <c r="S45" s="146">
        <f t="shared" si="20"/>
        <v>8.7064928155453913E-3</v>
      </c>
      <c r="T45" s="146">
        <f t="shared" si="20"/>
        <v>3.4074748273518266E-2</v>
      </c>
      <c r="U45" s="146">
        <f t="shared" si="20"/>
        <v>1.3831371402762102E-2</v>
      </c>
      <c r="V45" s="146">
        <f t="shared" si="20"/>
        <v>5.0159542933564956E-2</v>
      </c>
    </row>
    <row r="46" spans="2:22" x14ac:dyDescent="0.3">
      <c r="B46" s="6"/>
      <c r="C46" s="6"/>
      <c r="D46" s="164"/>
      <c r="E46" s="166"/>
      <c r="F46" s="164"/>
      <c r="G46" s="145"/>
      <c r="H46" s="116"/>
      <c r="I46" s="148"/>
      <c r="J46" s="148"/>
      <c r="K46" s="148"/>
      <c r="L46" s="148"/>
      <c r="M46" s="117"/>
      <c r="N46" s="148"/>
      <c r="O46" s="148"/>
      <c r="P46" s="147"/>
      <c r="Q46" s="147"/>
      <c r="R46" s="147"/>
      <c r="S46" s="6"/>
      <c r="T46" s="5"/>
      <c r="U46" s="5"/>
      <c r="V46" s="5"/>
    </row>
    <row r="47" spans="2:22" ht="16.2" x14ac:dyDescent="0.3">
      <c r="B47" s="6"/>
      <c r="C47" s="6"/>
      <c r="D47" s="103" t="s">
        <v>61</v>
      </c>
      <c r="E47" s="102"/>
      <c r="F47" s="102"/>
      <c r="G47" s="61"/>
      <c r="H47" s="116"/>
      <c r="I47" s="117"/>
      <c r="J47" s="117"/>
      <c r="K47" s="117"/>
      <c r="L47" s="117"/>
      <c r="M47" s="117"/>
      <c r="N47" s="117"/>
      <c r="O47" s="117"/>
      <c r="P47" s="118"/>
      <c r="Q47" s="118"/>
      <c r="R47" s="118"/>
      <c r="S47" s="6"/>
      <c r="T47" s="5"/>
      <c r="U47" s="5"/>
      <c r="V47" s="5"/>
    </row>
    <row r="48" spans="2:22" x14ac:dyDescent="0.3">
      <c r="B48" s="6"/>
      <c r="C48" s="6"/>
      <c r="D48" s="119" t="s">
        <v>62</v>
      </c>
      <c r="E48" s="102"/>
      <c r="F48" s="102"/>
      <c r="G48" s="61"/>
      <c r="H48" s="116"/>
      <c r="I48" s="117"/>
      <c r="J48" s="117"/>
      <c r="K48" s="117"/>
      <c r="L48" s="117"/>
      <c r="M48" s="117"/>
      <c r="N48" s="117"/>
      <c r="O48" s="117"/>
      <c r="P48" s="118"/>
      <c r="Q48" s="118"/>
      <c r="R48" s="118"/>
      <c r="S48" s="6"/>
      <c r="T48" s="5"/>
      <c r="U48" s="5"/>
      <c r="V48" s="5"/>
    </row>
    <row r="49" spans="2:22" ht="16.2" x14ac:dyDescent="0.3">
      <c r="B49" s="6"/>
      <c r="C49" s="6"/>
      <c r="D49" s="103" t="s">
        <v>63</v>
      </c>
      <c r="E49" s="102"/>
      <c r="F49" s="102"/>
      <c r="G49" s="61"/>
      <c r="H49" s="116"/>
      <c r="I49" s="117"/>
      <c r="J49" s="117"/>
      <c r="K49" s="117"/>
      <c r="L49" s="117"/>
      <c r="M49" s="117"/>
      <c r="N49" s="117"/>
      <c r="O49" s="117"/>
      <c r="P49" s="118"/>
      <c r="Q49" s="118"/>
      <c r="R49" s="118"/>
      <c r="S49" s="6"/>
      <c r="T49" s="5"/>
      <c r="U49" s="5"/>
      <c r="V49" s="5"/>
    </row>
    <row r="50" spans="2:22" x14ac:dyDescent="0.3">
      <c r="B50" s="6"/>
      <c r="C50" s="6"/>
      <c r="D50" s="119" t="s">
        <v>77</v>
      </c>
      <c r="E50" s="102"/>
      <c r="F50" s="102"/>
      <c r="G50" s="61"/>
      <c r="H50" s="116"/>
      <c r="I50" s="117"/>
      <c r="J50" s="117"/>
      <c r="K50" s="117"/>
      <c r="L50" s="117"/>
      <c r="M50" s="117"/>
      <c r="N50" s="117"/>
      <c r="O50" s="117"/>
      <c r="P50" s="118"/>
      <c r="Q50" s="118"/>
      <c r="R50" s="118"/>
      <c r="S50" s="6"/>
      <c r="T50" s="5"/>
      <c r="U50" s="5"/>
      <c r="V50" s="5"/>
    </row>
    <row r="51" spans="2:22" x14ac:dyDescent="0.3">
      <c r="B51" s="6"/>
      <c r="C51" s="6"/>
      <c r="D51" s="6"/>
      <c r="E51" s="6"/>
      <c r="F51" s="61"/>
      <c r="G51" s="61"/>
      <c r="H51" s="61"/>
      <c r="I51" s="61"/>
      <c r="J51" s="62"/>
      <c r="K51" s="62"/>
      <c r="L51" s="62"/>
      <c r="M51" s="62"/>
      <c r="N51" s="63"/>
      <c r="O51" s="64"/>
      <c r="P51" s="6"/>
      <c r="Q51" s="6"/>
      <c r="R51" s="6"/>
      <c r="S51" s="6"/>
      <c r="T51" s="5"/>
      <c r="U51" s="5"/>
      <c r="V51" s="5"/>
    </row>
    <row r="52" spans="2:22" ht="24" customHeight="1" x14ac:dyDescent="0.3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55"/>
      <c r="V52" s="155"/>
    </row>
    <row r="56" spans="2:22" x14ac:dyDescent="0.3">
      <c r="J56" s="11"/>
    </row>
  </sheetData>
  <sheetProtection algorithmName="SHA-512" hashValue="vAPfiwj1rRQ68zEjJbMmr94+Ow0wBu9IyC76Fh3tBqT7fRKrIkY+osGXIwD82jxOy3G6oLKhGSoVp9GWmvw9tg==" saltValue="rUiX6MFDS6ncdYIGLCfmOQ==" spinCount="100000" sheet="1" objects="1" scenarios="1"/>
  <mergeCells count="21">
    <mergeCell ref="B52:T52"/>
    <mergeCell ref="G4:G5"/>
    <mergeCell ref="D4:F4"/>
    <mergeCell ref="D6:D17"/>
    <mergeCell ref="E6:F11"/>
    <mergeCell ref="E12:F17"/>
    <mergeCell ref="D18:D29"/>
    <mergeCell ref="E18:F23"/>
    <mergeCell ref="E24:F29"/>
    <mergeCell ref="D36:D46"/>
    <mergeCell ref="E43:E46"/>
    <mergeCell ref="H4:T4"/>
    <mergeCell ref="D30:D35"/>
    <mergeCell ref="B2:V2"/>
    <mergeCell ref="F43:F44"/>
    <mergeCell ref="F45:F46"/>
    <mergeCell ref="E36:E38"/>
    <mergeCell ref="F37:F38"/>
    <mergeCell ref="E39:E42"/>
    <mergeCell ref="F39:F40"/>
    <mergeCell ref="F41:F4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35" min="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R18"/>
  <sheetViews>
    <sheetView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O23" sqref="O23"/>
    </sheetView>
  </sheetViews>
  <sheetFormatPr baseColWidth="10" defaultColWidth="9.109375" defaultRowHeight="14.4" x14ac:dyDescent="0.3"/>
  <cols>
    <col min="1" max="1" width="2" style="8" customWidth="1"/>
    <col min="2" max="2" width="2.5546875" style="8" customWidth="1"/>
    <col min="3" max="3" width="49.88671875" style="8" bestFit="1" customWidth="1"/>
    <col min="4" max="4" width="37.33203125" style="8" customWidth="1"/>
    <col min="5" max="17" width="16" style="8" customWidth="1"/>
    <col min="18" max="24" width="2.6640625" style="8" customWidth="1"/>
    <col min="25" max="16384" width="9.109375" style="8"/>
  </cols>
  <sheetData>
    <row r="1" spans="2:18" ht="9" customHeight="1" x14ac:dyDescent="0.3"/>
    <row r="2" spans="2:18" ht="23.25" customHeight="1" x14ac:dyDescent="0.3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8" x14ac:dyDescent="0.3">
      <c r="B3" s="1"/>
      <c r="C3" s="41"/>
      <c r="D3" s="185">
        <v>2015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05"/>
      <c r="R3" s="37"/>
    </row>
    <row r="4" spans="2:18" ht="14.4" customHeight="1" x14ac:dyDescent="0.3">
      <c r="B4" s="1"/>
      <c r="C4" s="51"/>
      <c r="D4" s="30"/>
      <c r="E4" s="38" t="s">
        <v>23</v>
      </c>
      <c r="F4" s="39" t="s">
        <v>24</v>
      </c>
      <c r="G4" s="39" t="s">
        <v>25</v>
      </c>
      <c r="H4" s="39" t="s">
        <v>26</v>
      </c>
      <c r="I4" s="39" t="s">
        <v>25</v>
      </c>
      <c r="J4" s="39" t="s">
        <v>23</v>
      </c>
      <c r="K4" s="39" t="s">
        <v>23</v>
      </c>
      <c r="L4" s="39" t="s">
        <v>26</v>
      </c>
      <c r="M4" s="39" t="s">
        <v>27</v>
      </c>
      <c r="N4" s="39" t="s">
        <v>28</v>
      </c>
      <c r="O4" s="39" t="s">
        <v>29</v>
      </c>
      <c r="P4" s="40" t="s">
        <v>30</v>
      </c>
      <c r="Q4" s="106" t="s">
        <v>58</v>
      </c>
      <c r="R4" s="37"/>
    </row>
    <row r="5" spans="2:18" ht="14.25" customHeight="1" x14ac:dyDescent="0.3">
      <c r="B5" s="1"/>
      <c r="C5" s="58" t="s">
        <v>41</v>
      </c>
      <c r="D5" s="58" t="s">
        <v>9</v>
      </c>
      <c r="E5" s="57">
        <v>5806000</v>
      </c>
      <c r="F5" s="79">
        <v>5359000</v>
      </c>
      <c r="G5" s="79">
        <v>5858000</v>
      </c>
      <c r="H5" s="79">
        <v>5505000</v>
      </c>
      <c r="I5" s="79">
        <v>5470000</v>
      </c>
      <c r="J5" s="79">
        <v>5768000</v>
      </c>
      <c r="K5" s="79">
        <v>5645000</v>
      </c>
      <c r="L5" s="79">
        <v>5525000</v>
      </c>
      <c r="M5" s="79">
        <v>5709000</v>
      </c>
      <c r="N5" s="79">
        <v>5820000</v>
      </c>
      <c r="O5" s="79">
        <v>5470000</v>
      </c>
      <c r="P5" s="80">
        <v>5776000</v>
      </c>
      <c r="Q5" s="107">
        <f>SUM(E5:P5)</f>
        <v>67711000</v>
      </c>
      <c r="R5" s="37"/>
    </row>
    <row r="6" spans="2:18" ht="14.25" customHeight="1" x14ac:dyDescent="0.3">
      <c r="B6" s="1"/>
      <c r="C6" s="59" t="s">
        <v>41</v>
      </c>
      <c r="D6" s="59" t="s">
        <v>13</v>
      </c>
      <c r="E6" s="54">
        <v>4550000</v>
      </c>
      <c r="F6" s="55">
        <v>4182000</v>
      </c>
      <c r="G6" s="55">
        <v>4671000</v>
      </c>
      <c r="H6" s="55">
        <v>4203000</v>
      </c>
      <c r="I6" s="55">
        <v>4214000</v>
      </c>
      <c r="J6" s="55">
        <v>4509000</v>
      </c>
      <c r="K6" s="55">
        <v>4015000</v>
      </c>
      <c r="L6" s="55">
        <v>3883000</v>
      </c>
      <c r="M6" s="55">
        <v>4679000</v>
      </c>
      <c r="N6" s="55">
        <v>4698000</v>
      </c>
      <c r="O6" s="55">
        <v>4313000</v>
      </c>
      <c r="P6" s="56">
        <v>4526000</v>
      </c>
      <c r="Q6" s="107">
        <f t="shared" ref="Q6:Q10" si="0">SUM(E6:P6)</f>
        <v>52443000</v>
      </c>
      <c r="R6" s="37"/>
    </row>
    <row r="7" spans="2:18" ht="14.25" customHeight="1" x14ac:dyDescent="0.3">
      <c r="B7" s="1"/>
      <c r="C7" s="59" t="s">
        <v>41</v>
      </c>
      <c r="D7" s="59" t="s">
        <v>10</v>
      </c>
      <c r="E7" s="54">
        <v>5748000</v>
      </c>
      <c r="F7" s="55">
        <v>5454000</v>
      </c>
      <c r="G7" s="55">
        <v>5913000</v>
      </c>
      <c r="H7" s="55">
        <v>5641000</v>
      </c>
      <c r="I7" s="55">
        <v>5427000</v>
      </c>
      <c r="J7" s="55">
        <v>5778000</v>
      </c>
      <c r="K7" s="55">
        <v>5489000</v>
      </c>
      <c r="L7" s="55">
        <v>5402000</v>
      </c>
      <c r="M7" s="55">
        <v>5829000</v>
      </c>
      <c r="N7" s="55">
        <v>5918000</v>
      </c>
      <c r="O7" s="55">
        <v>5513000</v>
      </c>
      <c r="P7" s="56">
        <v>5849000</v>
      </c>
      <c r="Q7" s="107">
        <f t="shared" si="0"/>
        <v>67961000</v>
      </c>
      <c r="R7" s="37"/>
    </row>
    <row r="8" spans="2:18" ht="14.25" customHeight="1" x14ac:dyDescent="0.3">
      <c r="B8" s="1"/>
      <c r="C8" s="59" t="s">
        <v>41</v>
      </c>
      <c r="D8" s="59" t="s">
        <v>11</v>
      </c>
      <c r="E8" s="54">
        <v>4231000</v>
      </c>
      <c r="F8" s="55">
        <v>3967000</v>
      </c>
      <c r="G8" s="55">
        <v>4438000</v>
      </c>
      <c r="H8" s="55">
        <v>3994000</v>
      </c>
      <c r="I8" s="55">
        <v>3947000</v>
      </c>
      <c r="J8" s="55">
        <v>4224000</v>
      </c>
      <c r="K8" s="55">
        <v>3630000</v>
      </c>
      <c r="L8" s="55">
        <v>3600000</v>
      </c>
      <c r="M8" s="55">
        <v>4287000</v>
      </c>
      <c r="N8" s="55">
        <v>4334000</v>
      </c>
      <c r="O8" s="55">
        <v>3951000</v>
      </c>
      <c r="P8" s="56">
        <v>4417000</v>
      </c>
      <c r="Q8" s="107">
        <f t="shared" si="0"/>
        <v>49020000</v>
      </c>
      <c r="R8" s="37"/>
    </row>
    <row r="9" spans="2:18" ht="14.25" customHeight="1" x14ac:dyDescent="0.3">
      <c r="B9" s="1"/>
      <c r="C9" s="59" t="s">
        <v>41</v>
      </c>
      <c r="D9" s="59" t="s">
        <v>14</v>
      </c>
      <c r="E9" s="54">
        <v>2890000</v>
      </c>
      <c r="F9" s="55">
        <v>2709000</v>
      </c>
      <c r="G9" s="55">
        <v>2962000</v>
      </c>
      <c r="H9" s="55">
        <v>2784000</v>
      </c>
      <c r="I9" s="55">
        <v>2752000</v>
      </c>
      <c r="J9" s="55">
        <v>2899000</v>
      </c>
      <c r="K9" s="55">
        <v>2690000</v>
      </c>
      <c r="L9" s="55">
        <v>2633000</v>
      </c>
      <c r="M9" s="55">
        <v>2944000</v>
      </c>
      <c r="N9" s="55">
        <v>2984000</v>
      </c>
      <c r="O9" s="55">
        <v>2794000</v>
      </c>
      <c r="P9" s="56">
        <v>2884000</v>
      </c>
      <c r="Q9" s="107">
        <f t="shared" si="0"/>
        <v>33925000</v>
      </c>
      <c r="R9" s="37"/>
    </row>
    <row r="10" spans="2:18" ht="14.25" customHeight="1" x14ac:dyDescent="0.3">
      <c r="B10" s="1"/>
      <c r="C10" s="60" t="s">
        <v>41</v>
      </c>
      <c r="D10" s="60" t="s">
        <v>43</v>
      </c>
      <c r="E10" s="84">
        <v>23225000</v>
      </c>
      <c r="F10" s="85">
        <v>21671000</v>
      </c>
      <c r="G10" s="85">
        <v>23842000</v>
      </c>
      <c r="H10" s="85">
        <v>22127000</v>
      </c>
      <c r="I10" s="85">
        <v>21809000</v>
      </c>
      <c r="J10" s="85">
        <v>23177000</v>
      </c>
      <c r="K10" s="85">
        <f t="shared" ref="K10:O10" si="1">IF(K5="","",SUM(K5:K9))</f>
        <v>21469000</v>
      </c>
      <c r="L10" s="85">
        <v>21044000</v>
      </c>
      <c r="M10" s="85">
        <v>23448000</v>
      </c>
      <c r="N10" s="85">
        <f t="shared" si="1"/>
        <v>23754000</v>
      </c>
      <c r="O10" s="85">
        <f t="shared" si="1"/>
        <v>22041000</v>
      </c>
      <c r="P10" s="86">
        <v>23902000</v>
      </c>
      <c r="Q10" s="107">
        <f t="shared" si="0"/>
        <v>271509000</v>
      </c>
      <c r="R10" s="37"/>
    </row>
    <row r="11" spans="2:18" ht="14.4" customHeight="1" x14ac:dyDescent="0.3">
      <c r="B11" s="1"/>
      <c r="C11" s="65" t="s">
        <v>44</v>
      </c>
      <c r="D11" s="58" t="s">
        <v>9</v>
      </c>
      <c r="E11" s="54">
        <f>E5/'3.  Indexes'!D$17*'3.  Indexes'!$D$17</f>
        <v>5806000</v>
      </c>
      <c r="F11" s="55">
        <f>F5/'3.  Indexes'!E$17*'3.  Indexes'!$D$17</f>
        <v>5336880.6898327786</v>
      </c>
      <c r="G11" s="55">
        <f>G5/'3.  Indexes'!F$17*'3.  Indexes'!$D$17</f>
        <v>5830196.291555143</v>
      </c>
      <c r="H11" s="55">
        <f>H5/'3.  Indexes'!G$17*'3.  Indexes'!$D$17</f>
        <v>5458385.7857567612</v>
      </c>
      <c r="I11" s="55">
        <f>I5/'3.  Indexes'!H$17*'3.  Indexes'!$D$17</f>
        <v>5414943.6545494413</v>
      </c>
      <c r="J11" s="55">
        <f>J5/'3.  Indexes'!I$17*'3.  Indexes'!$D$17</f>
        <v>5701297.7667086916</v>
      </c>
      <c r="K11" s="55">
        <f>K5/'3.  Indexes'!J$17*'3.  Indexes'!$D$17</f>
        <v>5579720.1617667414</v>
      </c>
      <c r="L11" s="55">
        <f>L5/'3.  Indexes'!K$17*'3.  Indexes'!$D$17</f>
        <v>5457340.4685491007</v>
      </c>
      <c r="M11" s="55">
        <f>M5/'3.  Indexes'!L$17*'3.  Indexes'!$D$17</f>
        <v>5635412.8068361273</v>
      </c>
      <c r="N11" s="55">
        <f>N5/'3.  Indexes'!M$17*'3.  Indexes'!$D$17</f>
        <v>5724996.6400454659</v>
      </c>
      <c r="O11" s="55">
        <f>O5/'3.  Indexes'!N$17*'3.  Indexes'!$D$17</f>
        <v>5375216.70552368</v>
      </c>
      <c r="P11" s="56">
        <f>P5/'3.  Indexes'!O$17*'3.  Indexes'!$D$17</f>
        <v>5683006.1020868877</v>
      </c>
      <c r="Q11" s="108"/>
      <c r="R11" s="37"/>
    </row>
    <row r="12" spans="2:18" x14ac:dyDescent="0.3">
      <c r="B12" s="1"/>
      <c r="C12" s="66" t="s">
        <v>44</v>
      </c>
      <c r="D12" s="59" t="s">
        <v>13</v>
      </c>
      <c r="E12" s="54">
        <f>E6/'3.  Indexes'!D$17*'3.  Indexes'!$D$17</f>
        <v>4550000</v>
      </c>
      <c r="F12" s="55">
        <f>F6/'3.  Indexes'!E$17*'3.  Indexes'!$D$17</f>
        <v>4164738.7656056508</v>
      </c>
      <c r="G12" s="55">
        <f>G6/'3.  Indexes'!F$17*'3.  Indexes'!$D$17</f>
        <v>4648830.1259566536</v>
      </c>
      <c r="H12" s="55">
        <f>H6/'3.  Indexes'!G$17*'3.  Indexes'!$D$17</f>
        <v>4167410.6189892227</v>
      </c>
      <c r="I12" s="55">
        <f>I6/'3.  Indexes'!H$17*'3.  Indexes'!$D$17</f>
        <v>4171585.4771976862</v>
      </c>
      <c r="J12" s="55">
        <f>J6/'3.  Indexes'!I$17*'3.  Indexes'!$D$17</f>
        <v>4456857.0787256397</v>
      </c>
      <c r="K12" s="55">
        <f>K6/'3.  Indexes'!J$17*'3.  Indexes'!$D$17</f>
        <v>3968569.7873327662</v>
      </c>
      <c r="L12" s="55">
        <f>L6/'3.  Indexes'!K$17*'3.  Indexes'!$D$17</f>
        <v>3835448.5139142363</v>
      </c>
      <c r="M12" s="55">
        <f>M6/'3.  Indexes'!L$17*'3.  Indexes'!$D$17</f>
        <v>4618689.1790482113</v>
      </c>
      <c r="N12" s="55">
        <f>N6/'3.  Indexes'!M$17*'3.  Indexes'!$D$17</f>
        <v>4621311.7207789691</v>
      </c>
      <c r="O12" s="55">
        <f>O6/'3.  Indexes'!N$17*'3.  Indexes'!$D$17</f>
        <v>4238265.0184503896</v>
      </c>
      <c r="P12" s="56">
        <f>P6/'3.  Indexes'!O$17*'3.  Indexes'!$D$17</f>
        <v>4453131.1665590815</v>
      </c>
      <c r="Q12" s="107"/>
      <c r="R12" s="37"/>
    </row>
    <row r="13" spans="2:18" x14ac:dyDescent="0.3">
      <c r="B13" s="1"/>
      <c r="C13" s="66" t="s">
        <v>44</v>
      </c>
      <c r="D13" s="59" t="s">
        <v>10</v>
      </c>
      <c r="E13" s="54">
        <f>E7/'3.  Indexes'!D$17*'3.  Indexes'!$D$17</f>
        <v>5748000</v>
      </c>
      <c r="F13" s="55">
        <f>F7/'3.  Indexes'!E$17*'3.  Indexes'!$D$17</f>
        <v>5431488.5766650448</v>
      </c>
      <c r="G13" s="55">
        <f>G7/'3.  Indexes'!F$17*'3.  Indexes'!$D$17</f>
        <v>5884935.2461532205</v>
      </c>
      <c r="H13" s="55">
        <f>H7/'3.  Indexes'!G$17*'3.  Indexes'!$D$17</f>
        <v>5593234.1902731862</v>
      </c>
      <c r="I13" s="55">
        <f>I7/'3.  Indexes'!H$17*'3.  Indexes'!$D$17</f>
        <v>5372376.4558025254</v>
      </c>
      <c r="J13" s="55">
        <f>J7/'3.  Indexes'!I$17*'3.  Indexes'!$D$17</f>
        <v>5711182.1248340541</v>
      </c>
      <c r="K13" s="55">
        <f>K7/'3.  Indexes'!J$17*'3.  Indexes'!$D$17</f>
        <v>5425524.1750110975</v>
      </c>
      <c r="L13" s="55">
        <f>L7/'3.  Indexes'!K$17*'3.  Indexes'!$D$17</f>
        <v>5335846.7350411303</v>
      </c>
      <c r="M13" s="55">
        <f>M7/'3.  Indexes'!L$17*'3.  Indexes'!$D$17</f>
        <v>5753866.0450250106</v>
      </c>
      <c r="N13" s="55">
        <f>N7/'3.  Indexes'!M$17*'3.  Indexes'!$D$17</f>
        <v>5821396.9271115242</v>
      </c>
      <c r="O13" s="55">
        <f>O7/'3.  Indexes'!N$17*'3.  Indexes'!$D$17</f>
        <v>5417471.6083276141</v>
      </c>
      <c r="P13" s="56">
        <f>P7/'3.  Indexes'!O$17*'3.  Indexes'!$D$17</f>
        <v>5754830.7983217118</v>
      </c>
      <c r="Q13" s="107"/>
      <c r="R13" s="37"/>
    </row>
    <row r="14" spans="2:18" x14ac:dyDescent="0.3">
      <c r="B14" s="1"/>
      <c r="C14" s="66" t="s">
        <v>44</v>
      </c>
      <c r="D14" s="59" t="s">
        <v>11</v>
      </c>
      <c r="E14" s="54">
        <f>E8/'3.  Indexes'!D$17*'3.  Indexes'!$D$17</f>
        <v>4231000</v>
      </c>
      <c r="F14" s="55">
        <f>F8/'3.  Indexes'!E$17*'3.  Indexes'!$D$17</f>
        <v>3950626.1796168382</v>
      </c>
      <c r="G14" s="55">
        <f>G8/'3.  Indexes'!F$17*'3.  Indexes'!$D$17</f>
        <v>4416936.0092048012</v>
      </c>
      <c r="H14" s="55">
        <f>H8/'3.  Indexes'!G$17*'3.  Indexes'!$D$17</f>
        <v>3960180.3502838346</v>
      </c>
      <c r="I14" s="55">
        <f>I8/'3.  Indexes'!H$17*'3.  Indexes'!$D$17</f>
        <v>3907272.8710249807</v>
      </c>
      <c r="J14" s="55">
        <f>J8/'3.  Indexes'!I$17*'3.  Indexes'!$D$17</f>
        <v>4175152.8721528281</v>
      </c>
      <c r="K14" s="55">
        <f>K8/'3.  Indexes'!J$17*'3.  Indexes'!$D$17</f>
        <v>3588021.9995063371</v>
      </c>
      <c r="L14" s="55">
        <f>L8/'3.  Indexes'!K$17*'3.  Indexes'!$D$17</f>
        <v>3555914.1514528077</v>
      </c>
      <c r="M14" s="55">
        <f>M8/'3.  Indexes'!L$17*'3.  Indexes'!$D$17</f>
        <v>4231741.9342978587</v>
      </c>
      <c r="N14" s="55">
        <f>N8/'3.  Indexes'!M$17*'3.  Indexes'!$D$17</f>
        <v>4263253.5116764698</v>
      </c>
      <c r="O14" s="55">
        <f>O8/'3.  Indexes'!N$17*'3.  Indexes'!$D$17</f>
        <v>3882537.6971707605</v>
      </c>
      <c r="P14" s="56">
        <f>P8/'3.  Indexes'!O$17*'3.  Indexes'!$D$17</f>
        <v>4345886.0721810563</v>
      </c>
      <c r="Q14" s="107"/>
      <c r="R14" s="37"/>
    </row>
    <row r="15" spans="2:18" x14ac:dyDescent="0.3">
      <c r="B15" s="1"/>
      <c r="C15" s="66" t="s">
        <v>44</v>
      </c>
      <c r="D15" s="59" t="s">
        <v>14</v>
      </c>
      <c r="E15" s="54">
        <f>E9/'3.  Indexes'!D$17*'3.  Indexes'!$D$17</f>
        <v>2890000</v>
      </c>
      <c r="F15" s="55">
        <f>F9/'3.  Indexes'!E$17*'3.  Indexes'!$D$17</f>
        <v>2697818.5834590406</v>
      </c>
      <c r="G15" s="55">
        <f>G9/'3.  Indexes'!F$17*'3.  Indexes'!$D$17</f>
        <v>2947941.5185364177</v>
      </c>
      <c r="H15" s="55">
        <f>H9/'3.  Indexes'!G$17*'3.  Indexes'!$D$17</f>
        <v>2760426.1630421118</v>
      </c>
      <c r="I15" s="55">
        <f>I9/'3.  Indexes'!H$17*'3.  Indexes'!$D$17</f>
        <v>2724300.719802571</v>
      </c>
      <c r="J15" s="55">
        <f>J9/'3.  Indexes'!I$17*'3.  Indexes'!$D$17</f>
        <v>2865475.4205423887</v>
      </c>
      <c r="K15" s="55">
        <f>K9/'3.  Indexes'!J$17*'3.  Indexes'!$D$17</f>
        <v>2658892.3357223268</v>
      </c>
      <c r="L15" s="55">
        <f>L9/'3.  Indexes'!K$17*'3.  Indexes'!$D$17</f>
        <v>2600756.1002153452</v>
      </c>
      <c r="M15" s="55">
        <f>M9/'3.  Indexes'!L$17*'3.  Indexes'!$D$17</f>
        <v>2906052.7769006058</v>
      </c>
      <c r="N15" s="55">
        <f>N9/'3.  Indexes'!M$17*'3.  Indexes'!$D$17</f>
        <v>2935290.3735215929</v>
      </c>
      <c r="O15" s="55">
        <f>O9/'3.  Indexes'!N$17*'3.  Indexes'!$D$17</f>
        <v>2745586.0100974701</v>
      </c>
      <c r="P15" s="56">
        <f>P9/'3.  Indexes'!O$17*'3.  Indexes'!$D$17</f>
        <v>2837567.451249755</v>
      </c>
      <c r="Q15" s="107"/>
      <c r="R15" s="37"/>
    </row>
    <row r="16" spans="2:18" x14ac:dyDescent="0.3">
      <c r="B16" s="1"/>
      <c r="C16" s="67" t="s">
        <v>44</v>
      </c>
      <c r="D16" s="60" t="s">
        <v>43</v>
      </c>
      <c r="E16" s="84">
        <f>E10/'3.  Indexes'!D$17*'3.  Indexes'!$D$17</f>
        <v>23225000</v>
      </c>
      <c r="F16" s="85">
        <f>F10/'3.  Indexes'!E$17*'3.  Indexes'!$D$17</f>
        <v>21581552.795179352</v>
      </c>
      <c r="G16" s="85">
        <f>G10/'3.  Indexes'!F$17*'3.  Indexes'!$D$17</f>
        <v>23728839.191406235</v>
      </c>
      <c r="H16" s="85">
        <f>H10/'3.  Indexes'!G$17*'3.  Indexes'!$D$17</f>
        <v>21939637.108345117</v>
      </c>
      <c r="I16" s="85">
        <f>I10/'3.  Indexes'!H$17*'3.  Indexes'!$D$17</f>
        <v>21589489.243522625</v>
      </c>
      <c r="J16" s="85">
        <f>J10/'3.  Indexes'!I$17*'3.  Indexes'!$D$17</f>
        <v>22908976.827151064</v>
      </c>
      <c r="K16" s="85">
        <f>K10/'3.  Indexes'!J$17*'3.  Indexes'!$D$17</f>
        <v>21220728.459339269</v>
      </c>
      <c r="L16" s="85">
        <f>L10/'3.  Indexes'!K$17*'3.  Indexes'!$D$17</f>
        <v>20786293.723103579</v>
      </c>
      <c r="M16" s="85">
        <f>M10/'3.  Indexes'!L$17*'3.  Indexes'!$D$17</f>
        <v>23145762.742107812</v>
      </c>
      <c r="N16" s="85">
        <f>N10/'3.  Indexes'!M$17*'3.  Indexes'!$D$17</f>
        <v>23366249.173134021</v>
      </c>
      <c r="O16" s="85">
        <f>O10/'3.  Indexes'!N$17*'3.  Indexes'!$D$17</f>
        <v>21659077.039569914</v>
      </c>
      <c r="P16" s="86">
        <f>P10/'3.  Indexes'!O$17*'3.  Indexes'!$D$17</f>
        <v>23517176.567188501</v>
      </c>
      <c r="Q16" s="109"/>
      <c r="R16" s="37"/>
    </row>
    <row r="17" spans="2:18" x14ac:dyDescent="0.3">
      <c r="B17" s="1"/>
      <c r="C17" s="36"/>
      <c r="D17" s="3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  <c r="Q17" s="1"/>
      <c r="R17" s="1"/>
    </row>
    <row r="18" spans="2:18" ht="24.75" customHeight="1" x14ac:dyDescent="0.3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</sheetData>
  <mergeCells count="3">
    <mergeCell ref="B2:R2"/>
    <mergeCell ref="D3:P3"/>
    <mergeCell ref="B18:R18"/>
  </mergeCells>
  <pageMargins left="0.7" right="0.7" top="0.75" bottom="0.75" header="0.3" footer="0.3"/>
  <pageSetup paperSize="9" scale="4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B1:R12"/>
  <sheetViews>
    <sheetView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P10" sqref="P10"/>
    </sheetView>
  </sheetViews>
  <sheetFormatPr baseColWidth="10" defaultColWidth="9.109375" defaultRowHeight="14.4" x14ac:dyDescent="0.3"/>
  <cols>
    <col min="1" max="1" width="2" style="8" customWidth="1"/>
    <col min="2" max="2" width="2.5546875" style="8" customWidth="1"/>
    <col min="3" max="3" width="41.33203125" style="8" customWidth="1"/>
    <col min="4" max="4" width="32.109375" style="8" customWidth="1"/>
    <col min="5" max="17" width="16" style="8" customWidth="1"/>
    <col min="18" max="24" width="2.6640625" style="8" customWidth="1"/>
    <col min="25" max="16384" width="9.109375" style="8"/>
  </cols>
  <sheetData>
    <row r="1" spans="2:18" ht="9" customHeight="1" x14ac:dyDescent="0.3"/>
    <row r="2" spans="2:18" ht="23.25" customHeight="1" x14ac:dyDescent="0.3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8" x14ac:dyDescent="0.3">
      <c r="B3" s="1"/>
      <c r="C3" s="41"/>
      <c r="D3" s="185">
        <v>2015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05"/>
      <c r="R3" s="37"/>
    </row>
    <row r="4" spans="2:18" ht="14.4" customHeight="1" x14ac:dyDescent="0.3">
      <c r="B4" s="1"/>
      <c r="C4" s="51"/>
      <c r="D4" s="30"/>
      <c r="E4" s="38" t="s">
        <v>23</v>
      </c>
      <c r="F4" s="39" t="s">
        <v>24</v>
      </c>
      <c r="G4" s="39" t="s">
        <v>25</v>
      </c>
      <c r="H4" s="39" t="s">
        <v>26</v>
      </c>
      <c r="I4" s="39" t="s">
        <v>25</v>
      </c>
      <c r="J4" s="39" t="s">
        <v>23</v>
      </c>
      <c r="K4" s="39" t="s">
        <v>23</v>
      </c>
      <c r="L4" s="39" t="s">
        <v>26</v>
      </c>
      <c r="M4" s="39" t="s">
        <v>27</v>
      </c>
      <c r="N4" s="39" t="s">
        <v>28</v>
      </c>
      <c r="O4" s="39" t="s">
        <v>29</v>
      </c>
      <c r="P4" s="40" t="s">
        <v>30</v>
      </c>
      <c r="Q4" s="106" t="s">
        <v>58</v>
      </c>
      <c r="R4" s="37"/>
    </row>
    <row r="5" spans="2:18" ht="14.25" customHeight="1" x14ac:dyDescent="0.3">
      <c r="B5" s="1"/>
      <c r="C5" s="58" t="s">
        <v>41</v>
      </c>
      <c r="D5" s="58" t="s">
        <v>9</v>
      </c>
      <c r="E5" s="57">
        <v>5450000</v>
      </c>
      <c r="F5" s="79">
        <v>5407000</v>
      </c>
      <c r="G5" s="79">
        <v>5838000</v>
      </c>
      <c r="H5" s="79">
        <v>5544000</v>
      </c>
      <c r="I5" s="79">
        <v>5591000</v>
      </c>
      <c r="J5" s="79">
        <v>5740000</v>
      </c>
      <c r="K5" s="79">
        <v>5361000</v>
      </c>
      <c r="L5" s="79">
        <v>5451000</v>
      </c>
      <c r="M5" s="79">
        <v>5705000</v>
      </c>
      <c r="N5" s="79">
        <v>5666000</v>
      </c>
      <c r="O5" s="79">
        <v>5605000</v>
      </c>
      <c r="P5" s="80">
        <v>5686000</v>
      </c>
      <c r="Q5" s="107">
        <f>SUM(E5:P5)</f>
        <v>67044000</v>
      </c>
      <c r="R5" s="37"/>
    </row>
    <row r="6" spans="2:18" ht="14.25" customHeight="1" x14ac:dyDescent="0.3">
      <c r="B6" s="1"/>
      <c r="C6" s="59" t="s">
        <v>41</v>
      </c>
      <c r="D6" s="59" t="s">
        <v>13</v>
      </c>
      <c r="E6" s="54">
        <v>4247000</v>
      </c>
      <c r="F6" s="55">
        <v>4433000</v>
      </c>
      <c r="G6" s="55">
        <v>4525000</v>
      </c>
      <c r="H6" s="55">
        <v>4292000</v>
      </c>
      <c r="I6" s="55">
        <v>4335000</v>
      </c>
      <c r="J6" s="55">
        <v>4351000</v>
      </c>
      <c r="K6" s="55">
        <v>3858000</v>
      </c>
      <c r="L6" s="55">
        <v>3932000</v>
      </c>
      <c r="M6" s="55">
        <v>4539000</v>
      </c>
      <c r="N6" s="55">
        <v>4485000</v>
      </c>
      <c r="O6" s="55">
        <v>4295000</v>
      </c>
      <c r="P6" s="56">
        <v>4731000</v>
      </c>
      <c r="Q6" s="107">
        <f t="shared" ref="Q6:Q9" si="0">SUM(E6:P6)</f>
        <v>52023000</v>
      </c>
      <c r="R6" s="37"/>
    </row>
    <row r="7" spans="2:18" ht="14.25" customHeight="1" x14ac:dyDescent="0.3">
      <c r="B7" s="1"/>
      <c r="C7" s="59" t="s">
        <v>41</v>
      </c>
      <c r="D7" s="59" t="s">
        <v>10</v>
      </c>
      <c r="E7" s="54">
        <v>5410000</v>
      </c>
      <c r="F7" s="55">
        <v>5793000</v>
      </c>
      <c r="G7" s="55">
        <v>5805000</v>
      </c>
      <c r="H7" s="55">
        <v>5646000</v>
      </c>
      <c r="I7" s="55">
        <v>5602000</v>
      </c>
      <c r="J7" s="55">
        <v>5729000</v>
      </c>
      <c r="K7" s="55">
        <v>5477000</v>
      </c>
      <c r="L7" s="55">
        <v>5457000</v>
      </c>
      <c r="M7" s="55">
        <v>5895000</v>
      </c>
      <c r="N7" s="55">
        <v>5831000</v>
      </c>
      <c r="O7" s="55">
        <v>5616000</v>
      </c>
      <c r="P7" s="56">
        <v>5943000</v>
      </c>
      <c r="Q7" s="107">
        <f t="shared" si="0"/>
        <v>68204000</v>
      </c>
      <c r="R7" s="37"/>
    </row>
    <row r="8" spans="2:18" ht="14.25" customHeight="1" x14ac:dyDescent="0.3">
      <c r="B8" s="1"/>
      <c r="C8" s="59" t="s">
        <v>41</v>
      </c>
      <c r="D8" s="59" t="s">
        <v>11</v>
      </c>
      <c r="E8" s="54">
        <v>4070000</v>
      </c>
      <c r="F8" s="55">
        <v>4033000</v>
      </c>
      <c r="G8" s="55">
        <v>4211000</v>
      </c>
      <c r="H8" s="55">
        <v>4129000</v>
      </c>
      <c r="I8" s="55">
        <v>4067000</v>
      </c>
      <c r="J8" s="55">
        <v>4071000</v>
      </c>
      <c r="K8" s="55">
        <v>3523000</v>
      </c>
      <c r="L8" s="55">
        <v>3696000</v>
      </c>
      <c r="M8" s="55">
        <v>4276000</v>
      </c>
      <c r="N8" s="55">
        <v>4210000</v>
      </c>
      <c r="O8" s="55">
        <v>3991000</v>
      </c>
      <c r="P8" s="56">
        <v>4235000</v>
      </c>
      <c r="Q8" s="107">
        <f t="shared" si="0"/>
        <v>48512000</v>
      </c>
      <c r="R8" s="37"/>
    </row>
    <row r="9" spans="2:18" ht="14.25" customHeight="1" x14ac:dyDescent="0.3">
      <c r="B9" s="1"/>
      <c r="C9" s="59" t="s">
        <v>41</v>
      </c>
      <c r="D9" s="59" t="s">
        <v>14</v>
      </c>
      <c r="E9" s="54">
        <v>2832000</v>
      </c>
      <c r="F9" s="55">
        <v>2777000</v>
      </c>
      <c r="G9" s="55">
        <v>2923000</v>
      </c>
      <c r="H9" s="55">
        <v>2830000</v>
      </c>
      <c r="I9" s="55">
        <v>2815000</v>
      </c>
      <c r="J9" s="55">
        <v>2930000</v>
      </c>
      <c r="K9" s="55">
        <v>2603000</v>
      </c>
      <c r="L9" s="55">
        <v>2683000</v>
      </c>
      <c r="M9" s="55">
        <v>2930000</v>
      </c>
      <c r="N9" s="55">
        <v>2941000</v>
      </c>
      <c r="O9" s="55">
        <v>2805000</v>
      </c>
      <c r="P9" s="56">
        <v>2904000</v>
      </c>
      <c r="Q9" s="107">
        <f t="shared" si="0"/>
        <v>33973000</v>
      </c>
      <c r="R9" s="37"/>
    </row>
    <row r="10" spans="2:18" ht="14.25" customHeight="1" x14ac:dyDescent="0.3">
      <c r="B10" s="1"/>
      <c r="C10" s="60" t="s">
        <v>41</v>
      </c>
      <c r="D10" s="60" t="s">
        <v>43</v>
      </c>
      <c r="E10" s="84">
        <v>22007000</v>
      </c>
      <c r="F10" s="85">
        <v>22443000</v>
      </c>
      <c r="G10" s="85">
        <v>23302000</v>
      </c>
      <c r="H10" s="85">
        <v>22440000</v>
      </c>
      <c r="I10" s="85">
        <v>22411000</v>
      </c>
      <c r="J10" s="85">
        <v>22821000</v>
      </c>
      <c r="K10" s="85">
        <v>20822000</v>
      </c>
      <c r="L10" s="85">
        <f t="shared" ref="L10:N10" si="1">IF(L5="","",SUM(L5:L9))</f>
        <v>21219000</v>
      </c>
      <c r="M10" s="85">
        <f t="shared" si="1"/>
        <v>23345000</v>
      </c>
      <c r="N10" s="85">
        <f t="shared" si="1"/>
        <v>23133000</v>
      </c>
      <c r="O10" s="85">
        <f t="shared" ref="O10" si="2">IF(O5="","",SUM(O5:O9))</f>
        <v>22312000</v>
      </c>
      <c r="P10" s="86">
        <f>IF(P5="","",SUM(P5:P9))</f>
        <v>23499000</v>
      </c>
      <c r="Q10" s="109">
        <f>SUM(E10:P10)</f>
        <v>269754000</v>
      </c>
      <c r="R10" s="37"/>
    </row>
    <row r="11" spans="2:18" x14ac:dyDescent="0.3">
      <c r="B11" s="1"/>
      <c r="C11" s="36"/>
      <c r="D11" s="31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"/>
      <c r="Q11" s="1"/>
      <c r="R11" s="1"/>
    </row>
    <row r="12" spans="2:18" ht="24.75" customHeight="1" x14ac:dyDescent="0.3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</sheetData>
  <mergeCells count="3">
    <mergeCell ref="B2:R2"/>
    <mergeCell ref="D3:P3"/>
    <mergeCell ref="B12:R12"/>
  </mergeCells>
  <pageMargins left="0.7" right="0.7" top="0.75" bottom="0.75" header="0.3" footer="0.3"/>
  <pageSetup paperSize="9" scale="4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>
    <pageSetUpPr fitToPage="1"/>
  </sheetPr>
  <dimension ref="B1:S79"/>
  <sheetViews>
    <sheetView showGridLines="0" zoomScale="83" zoomScaleNormal="82" workbookViewId="0">
      <pane xSplit="7" ySplit="5" topLeftCell="H44" activePane="bottomRight" state="frozen"/>
      <selection pane="topRight" activeCell="H1" sqref="H1"/>
      <selection pane="bottomLeft" activeCell="A6" sqref="A6"/>
      <selection pane="bottomRight" activeCell="S71" sqref="S71"/>
    </sheetView>
  </sheetViews>
  <sheetFormatPr baseColWidth="10" defaultColWidth="9.109375" defaultRowHeight="14.4" x14ac:dyDescent="0.3"/>
  <cols>
    <col min="1" max="1" width="1.44140625" style="9" customWidth="1"/>
    <col min="2" max="3" width="3.33203125" style="9" customWidth="1"/>
    <col min="4" max="6" width="16.109375" style="9" customWidth="1"/>
    <col min="7" max="7" width="37.88671875" style="10" customWidth="1"/>
    <col min="8" max="15" width="12.44140625" style="9" customWidth="1"/>
    <col min="16" max="16" width="18.6640625" style="9" customWidth="1"/>
    <col min="17" max="17" width="15" style="9" customWidth="1"/>
    <col min="18" max="18" width="15.109375" style="9" customWidth="1"/>
    <col min="19" max="19" width="15.21875" style="9" customWidth="1"/>
    <col min="20" max="16384" width="9.109375" style="9"/>
  </cols>
  <sheetData>
    <row r="1" spans="2:19" ht="8.25" customHeight="1" x14ac:dyDescent="0.3"/>
    <row r="2" spans="2:19" ht="21.75" customHeight="1" x14ac:dyDescent="0.3">
      <c r="B2" s="161" t="s">
        <v>74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2:19" x14ac:dyDescent="0.3"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186"/>
      <c r="R3" s="186"/>
      <c r="S3" s="156"/>
    </row>
    <row r="4" spans="2:19" x14ac:dyDescent="0.3">
      <c r="B4" s="6"/>
      <c r="C4" s="6"/>
      <c r="D4" s="171" t="s">
        <v>38</v>
      </c>
      <c r="E4" s="171"/>
      <c r="F4" s="172"/>
      <c r="G4" s="169" t="s">
        <v>36</v>
      </c>
      <c r="H4" s="181" t="s">
        <v>76</v>
      </c>
      <c r="I4" s="182"/>
      <c r="J4" s="182"/>
      <c r="K4" s="182"/>
      <c r="L4" s="182"/>
      <c r="M4" s="182"/>
      <c r="N4" s="182"/>
      <c r="O4" s="182"/>
      <c r="P4" s="182"/>
      <c r="Q4" s="182"/>
      <c r="R4" s="153"/>
      <c r="S4" s="153"/>
    </row>
    <row r="5" spans="2:19" x14ac:dyDescent="0.3">
      <c r="B5" s="6"/>
      <c r="C5" s="6"/>
      <c r="D5" s="187"/>
      <c r="E5" s="187"/>
      <c r="F5" s="188"/>
      <c r="G5" s="170"/>
      <c r="H5" s="44">
        <v>2010</v>
      </c>
      <c r="I5" s="44">
        <v>2011</v>
      </c>
      <c r="J5" s="44">
        <v>2012</v>
      </c>
      <c r="K5" s="44">
        <v>2013</v>
      </c>
      <c r="L5" s="44">
        <v>2014</v>
      </c>
      <c r="M5" s="45">
        <v>2015</v>
      </c>
      <c r="N5" s="45">
        <v>2016</v>
      </c>
      <c r="O5" s="45">
        <v>2017</v>
      </c>
      <c r="P5" s="45">
        <v>2018</v>
      </c>
      <c r="Q5" s="45">
        <v>2019</v>
      </c>
      <c r="R5" s="45">
        <v>2020</v>
      </c>
      <c r="S5" s="45">
        <v>2021</v>
      </c>
    </row>
    <row r="6" spans="2:19" ht="15" customHeight="1" x14ac:dyDescent="0.3">
      <c r="B6" s="6"/>
      <c r="C6" s="6"/>
      <c r="D6" s="173"/>
      <c r="E6" s="173" t="s">
        <v>57</v>
      </c>
      <c r="F6" s="162"/>
      <c r="G6" s="58" t="s">
        <v>15</v>
      </c>
      <c r="H6" s="70">
        <v>84</v>
      </c>
      <c r="I6" s="46">
        <v>86</v>
      </c>
      <c r="J6" s="46">
        <v>87</v>
      </c>
      <c r="K6" s="46">
        <v>89</v>
      </c>
      <c r="L6" s="47">
        <v>88</v>
      </c>
      <c r="M6" s="73">
        <v>88</v>
      </c>
      <c r="N6" s="73">
        <v>88</v>
      </c>
      <c r="O6" s="74">
        <v>89</v>
      </c>
      <c r="P6" s="74">
        <v>88</v>
      </c>
      <c r="Q6" s="74">
        <v>80</v>
      </c>
      <c r="R6" s="74">
        <v>83</v>
      </c>
      <c r="S6" s="74">
        <v>90</v>
      </c>
    </row>
    <row r="7" spans="2:19" x14ac:dyDescent="0.3">
      <c r="B7" s="6"/>
      <c r="C7" s="6"/>
      <c r="D7" s="164"/>
      <c r="E7" s="164"/>
      <c r="F7" s="167"/>
      <c r="G7" s="59" t="s">
        <v>19</v>
      </c>
      <c r="H7" s="71">
        <v>223</v>
      </c>
      <c r="I7" s="48">
        <v>232</v>
      </c>
      <c r="J7" s="48">
        <v>237</v>
      </c>
      <c r="K7" s="48">
        <v>236</v>
      </c>
      <c r="L7" s="49">
        <v>236</v>
      </c>
      <c r="M7" s="74">
        <v>236</v>
      </c>
      <c r="N7" s="74">
        <v>236</v>
      </c>
      <c r="O7" s="74">
        <v>238</v>
      </c>
      <c r="P7" s="74">
        <v>238</v>
      </c>
      <c r="Q7" s="74">
        <v>202</v>
      </c>
      <c r="R7" s="74">
        <v>210</v>
      </c>
      <c r="S7" s="74">
        <v>225</v>
      </c>
    </row>
    <row r="8" spans="2:19" x14ac:dyDescent="0.3">
      <c r="B8" s="6"/>
      <c r="C8" s="6"/>
      <c r="D8" s="164"/>
      <c r="E8" s="164"/>
      <c r="F8" s="167"/>
      <c r="G8" s="59" t="s">
        <v>16</v>
      </c>
      <c r="H8" s="71">
        <v>179</v>
      </c>
      <c r="I8" s="48">
        <v>181</v>
      </c>
      <c r="J8" s="48">
        <v>183</v>
      </c>
      <c r="K8" s="48">
        <v>186</v>
      </c>
      <c r="L8" s="49">
        <v>185</v>
      </c>
      <c r="M8" s="74">
        <v>187</v>
      </c>
      <c r="N8" s="74">
        <v>191</v>
      </c>
      <c r="O8" s="74">
        <v>192</v>
      </c>
      <c r="P8" s="74">
        <v>189</v>
      </c>
      <c r="Q8" s="74">
        <v>186</v>
      </c>
      <c r="R8" s="74">
        <v>189</v>
      </c>
      <c r="S8" s="74">
        <v>194</v>
      </c>
    </row>
    <row r="9" spans="2:19" x14ac:dyDescent="0.3">
      <c r="B9" s="6"/>
      <c r="C9" s="6"/>
      <c r="D9" s="164"/>
      <c r="E9" s="164"/>
      <c r="F9" s="167"/>
      <c r="G9" s="59" t="s">
        <v>17</v>
      </c>
      <c r="H9" s="71">
        <v>96</v>
      </c>
      <c r="I9" s="48">
        <v>98</v>
      </c>
      <c r="J9" s="48">
        <v>98</v>
      </c>
      <c r="K9" s="48">
        <v>98</v>
      </c>
      <c r="L9" s="49">
        <v>103</v>
      </c>
      <c r="M9" s="74">
        <v>104</v>
      </c>
      <c r="N9" s="74">
        <v>100</v>
      </c>
      <c r="O9" s="74">
        <v>108</v>
      </c>
      <c r="P9" s="74">
        <v>112</v>
      </c>
      <c r="Q9" s="74">
        <v>99</v>
      </c>
      <c r="R9" s="74">
        <v>90</v>
      </c>
      <c r="S9" s="74">
        <v>100</v>
      </c>
    </row>
    <row r="10" spans="2:19" x14ac:dyDescent="0.3">
      <c r="B10" s="6"/>
      <c r="C10" s="6"/>
      <c r="D10" s="164"/>
      <c r="E10" s="164"/>
      <c r="F10" s="167"/>
      <c r="G10" s="59" t="s">
        <v>18</v>
      </c>
      <c r="H10" s="71">
        <v>24</v>
      </c>
      <c r="I10" s="48">
        <v>24</v>
      </c>
      <c r="J10" s="48">
        <v>24</v>
      </c>
      <c r="K10" s="48">
        <v>25</v>
      </c>
      <c r="L10" s="49">
        <v>24</v>
      </c>
      <c r="M10" s="74">
        <v>30</v>
      </c>
      <c r="N10" s="74">
        <v>24</v>
      </c>
      <c r="O10" s="74">
        <v>24</v>
      </c>
      <c r="P10" s="74">
        <v>24</v>
      </c>
      <c r="Q10" s="74">
        <v>25</v>
      </c>
      <c r="R10" s="74">
        <v>25</v>
      </c>
      <c r="S10" s="74">
        <v>27</v>
      </c>
    </row>
    <row r="11" spans="2:19" x14ac:dyDescent="0.3">
      <c r="B11" s="6"/>
      <c r="C11" s="6"/>
      <c r="D11" s="164"/>
      <c r="E11" s="174"/>
      <c r="F11" s="163"/>
      <c r="G11" s="60" t="s">
        <v>43</v>
      </c>
      <c r="H11" s="50">
        <v>606</v>
      </c>
      <c r="I11" s="50">
        <v>621</v>
      </c>
      <c r="J11" s="50">
        <v>629</v>
      </c>
      <c r="K11" s="50">
        <v>634</v>
      </c>
      <c r="L11" s="72">
        <v>636</v>
      </c>
      <c r="M11" s="75">
        <v>645</v>
      </c>
      <c r="N11" s="75">
        <v>639</v>
      </c>
      <c r="O11" s="75">
        <f>SUM(O6:O10)</f>
        <v>651</v>
      </c>
      <c r="P11" s="75">
        <f>SUM(P6:P10)</f>
        <v>651</v>
      </c>
      <c r="Q11" s="75">
        <f>SUM(Q6:Q10)</f>
        <v>592</v>
      </c>
      <c r="R11" s="75">
        <f>SUM(R6:R10)</f>
        <v>597</v>
      </c>
      <c r="S11" s="75">
        <f>SUM(S6:S10)</f>
        <v>636</v>
      </c>
    </row>
    <row r="12" spans="2:19" ht="15" customHeight="1" x14ac:dyDescent="0.3">
      <c r="B12" s="6"/>
      <c r="C12" s="6"/>
      <c r="D12" s="164"/>
      <c r="E12" s="173" t="s">
        <v>64</v>
      </c>
      <c r="F12" s="162"/>
      <c r="G12" s="58" t="s">
        <v>15</v>
      </c>
      <c r="H12" s="70">
        <f>H6*1.59</f>
        <v>133.56</v>
      </c>
      <c r="I12" s="70">
        <f t="shared" ref="I12:L12" si="0">I6*1.59</f>
        <v>136.74</v>
      </c>
      <c r="J12" s="70">
        <f t="shared" si="0"/>
        <v>138.33000000000001</v>
      </c>
      <c r="K12" s="70">
        <f t="shared" si="0"/>
        <v>141.51000000000002</v>
      </c>
      <c r="L12" s="70">
        <f t="shared" si="0"/>
        <v>139.92000000000002</v>
      </c>
      <c r="M12" s="73">
        <f t="shared" ref="M12:R12" si="1">M6*1.59</f>
        <v>139.92000000000002</v>
      </c>
      <c r="N12" s="73">
        <f t="shared" si="1"/>
        <v>139.92000000000002</v>
      </c>
      <c r="O12" s="73">
        <f t="shared" si="1"/>
        <v>141.51000000000002</v>
      </c>
      <c r="P12" s="73">
        <f t="shared" si="1"/>
        <v>139.92000000000002</v>
      </c>
      <c r="Q12" s="73">
        <f t="shared" si="1"/>
        <v>127.2</v>
      </c>
      <c r="R12" s="73">
        <f t="shared" si="1"/>
        <v>131.97</v>
      </c>
      <c r="S12" s="73">
        <f>S6*1.59</f>
        <v>143.1</v>
      </c>
    </row>
    <row r="13" spans="2:19" x14ac:dyDescent="0.3">
      <c r="B13" s="6"/>
      <c r="C13" s="6"/>
      <c r="D13" s="164"/>
      <c r="E13" s="164"/>
      <c r="F13" s="167"/>
      <c r="G13" s="59" t="s">
        <v>19</v>
      </c>
      <c r="H13" s="71">
        <f t="shared" ref="H13:L17" si="2">H7*1.59</f>
        <v>354.57</v>
      </c>
      <c r="I13" s="71">
        <f t="shared" si="2"/>
        <v>368.88</v>
      </c>
      <c r="J13" s="71">
        <f t="shared" si="2"/>
        <v>376.83000000000004</v>
      </c>
      <c r="K13" s="71">
        <f t="shared" si="2"/>
        <v>375.24</v>
      </c>
      <c r="L13" s="71">
        <f t="shared" si="2"/>
        <v>375.24</v>
      </c>
      <c r="M13" s="74">
        <f>M7*1.59</f>
        <v>375.24</v>
      </c>
      <c r="N13" s="74">
        <f t="shared" ref="N13" si="3">N7*1.59</f>
        <v>375.24</v>
      </c>
      <c r="O13" s="74">
        <f>O7*1.59</f>
        <v>378.42</v>
      </c>
      <c r="P13" s="74">
        <f>P7*1.59</f>
        <v>378.42</v>
      </c>
      <c r="Q13" s="74">
        <f>Q7*1.59</f>
        <v>321.18</v>
      </c>
      <c r="R13" s="74">
        <f>R7*1.59</f>
        <v>333.90000000000003</v>
      </c>
      <c r="S13" s="74">
        <f>S7*1.59</f>
        <v>357.75</v>
      </c>
    </row>
    <row r="14" spans="2:19" x14ac:dyDescent="0.3">
      <c r="B14" s="6"/>
      <c r="C14" s="6"/>
      <c r="D14" s="164"/>
      <c r="E14" s="164"/>
      <c r="F14" s="167"/>
      <c r="G14" s="59" t="s">
        <v>16</v>
      </c>
      <c r="H14" s="71">
        <f t="shared" si="2"/>
        <v>284.61</v>
      </c>
      <c r="I14" s="71">
        <f t="shared" si="2"/>
        <v>287.79000000000002</v>
      </c>
      <c r="J14" s="71">
        <f t="shared" si="2"/>
        <v>290.97000000000003</v>
      </c>
      <c r="K14" s="71">
        <f t="shared" si="2"/>
        <v>295.74</v>
      </c>
      <c r="L14" s="71">
        <f t="shared" si="2"/>
        <v>294.15000000000003</v>
      </c>
      <c r="M14" s="74">
        <f t="shared" ref="M14:O14" si="4">M8*1.59</f>
        <v>297.33000000000004</v>
      </c>
      <c r="N14" s="74">
        <f t="shared" si="4"/>
        <v>303.69</v>
      </c>
      <c r="O14" s="74">
        <f t="shared" si="4"/>
        <v>305.28000000000003</v>
      </c>
      <c r="P14" s="74">
        <f t="shared" ref="P14:Q14" si="5">P8*1.59</f>
        <v>300.51</v>
      </c>
      <c r="Q14" s="74">
        <f t="shared" si="5"/>
        <v>295.74</v>
      </c>
      <c r="R14" s="74">
        <f t="shared" ref="R14" si="6">R8*1.59</f>
        <v>300.51</v>
      </c>
      <c r="S14" s="74">
        <f>S8*1.59</f>
        <v>308.46000000000004</v>
      </c>
    </row>
    <row r="15" spans="2:19" x14ac:dyDescent="0.3">
      <c r="B15" s="6"/>
      <c r="C15" s="6"/>
      <c r="D15" s="164"/>
      <c r="E15" s="164"/>
      <c r="F15" s="167"/>
      <c r="G15" s="59" t="s">
        <v>17</v>
      </c>
      <c r="H15" s="71">
        <f t="shared" si="2"/>
        <v>152.64000000000001</v>
      </c>
      <c r="I15" s="71">
        <f t="shared" si="2"/>
        <v>155.82000000000002</v>
      </c>
      <c r="J15" s="71">
        <f t="shared" si="2"/>
        <v>155.82000000000002</v>
      </c>
      <c r="K15" s="71">
        <f t="shared" si="2"/>
        <v>155.82000000000002</v>
      </c>
      <c r="L15" s="71">
        <f t="shared" si="2"/>
        <v>163.77000000000001</v>
      </c>
      <c r="M15" s="74">
        <f t="shared" ref="M15:O15" si="7">M9*1.59</f>
        <v>165.36</v>
      </c>
      <c r="N15" s="74">
        <f t="shared" si="7"/>
        <v>159</v>
      </c>
      <c r="O15" s="74">
        <f t="shared" si="7"/>
        <v>171.72</v>
      </c>
      <c r="P15" s="74">
        <f t="shared" ref="P15:Q15" si="8">P9*1.59</f>
        <v>178.08</v>
      </c>
      <c r="Q15" s="74">
        <f t="shared" si="8"/>
        <v>157.41</v>
      </c>
      <c r="R15" s="74">
        <f t="shared" ref="R15" si="9">R9*1.59</f>
        <v>143.1</v>
      </c>
      <c r="S15" s="74">
        <f>S9*1.59</f>
        <v>159</v>
      </c>
    </row>
    <row r="16" spans="2:19" x14ac:dyDescent="0.3">
      <c r="B16" s="6"/>
      <c r="C16" s="6"/>
      <c r="D16" s="164"/>
      <c r="E16" s="164"/>
      <c r="F16" s="167"/>
      <c r="G16" s="59" t="s">
        <v>18</v>
      </c>
      <c r="H16" s="71">
        <f t="shared" si="2"/>
        <v>38.160000000000004</v>
      </c>
      <c r="I16" s="71">
        <f t="shared" si="2"/>
        <v>38.160000000000004</v>
      </c>
      <c r="J16" s="71">
        <f t="shared" si="2"/>
        <v>38.160000000000004</v>
      </c>
      <c r="K16" s="71">
        <f t="shared" si="2"/>
        <v>39.75</v>
      </c>
      <c r="L16" s="71">
        <f t="shared" si="2"/>
        <v>38.160000000000004</v>
      </c>
      <c r="M16" s="74">
        <f t="shared" ref="M16:O16" si="10">M10*1.59</f>
        <v>47.7</v>
      </c>
      <c r="N16" s="74">
        <f t="shared" si="10"/>
        <v>38.160000000000004</v>
      </c>
      <c r="O16" s="74">
        <f t="shared" si="10"/>
        <v>38.160000000000004</v>
      </c>
      <c r="P16" s="74">
        <f t="shared" ref="P16:Q16" si="11">P10*1.59</f>
        <v>38.160000000000004</v>
      </c>
      <c r="Q16" s="74">
        <f t="shared" si="11"/>
        <v>39.75</v>
      </c>
      <c r="R16" s="74">
        <f t="shared" ref="R16" si="12">R10*1.59</f>
        <v>39.75</v>
      </c>
      <c r="S16" s="74">
        <f>S10*1.59</f>
        <v>42.93</v>
      </c>
    </row>
    <row r="17" spans="2:19" x14ac:dyDescent="0.3">
      <c r="B17" s="6"/>
      <c r="C17" s="6"/>
      <c r="D17" s="164"/>
      <c r="E17" s="174"/>
      <c r="F17" s="163"/>
      <c r="G17" s="60" t="s">
        <v>43</v>
      </c>
      <c r="H17" s="50">
        <f t="shared" si="2"/>
        <v>963.54000000000008</v>
      </c>
      <c r="I17" s="50">
        <f t="shared" si="2"/>
        <v>987.3900000000001</v>
      </c>
      <c r="J17" s="50">
        <f t="shared" si="2"/>
        <v>1000.11</v>
      </c>
      <c r="K17" s="50">
        <f t="shared" si="2"/>
        <v>1008.0600000000001</v>
      </c>
      <c r="L17" s="50">
        <f t="shared" si="2"/>
        <v>1011.24</v>
      </c>
      <c r="M17" s="75">
        <f t="shared" ref="M17:O17" si="13">M11*1.59</f>
        <v>1025.55</v>
      </c>
      <c r="N17" s="75">
        <f t="shared" si="13"/>
        <v>1016.0100000000001</v>
      </c>
      <c r="O17" s="75">
        <f t="shared" si="13"/>
        <v>1035.0900000000001</v>
      </c>
      <c r="P17" s="75">
        <f t="shared" ref="P17:Q17" si="14">P11*1.59</f>
        <v>1035.0900000000001</v>
      </c>
      <c r="Q17" s="75">
        <f t="shared" si="14"/>
        <v>941.28000000000009</v>
      </c>
      <c r="R17" s="75">
        <f t="shared" ref="R17:S17" si="15">R11*1.59</f>
        <v>949.23</v>
      </c>
      <c r="S17" s="75">
        <f t="shared" si="15"/>
        <v>1011.24</v>
      </c>
    </row>
    <row r="18" spans="2:19" ht="15" customHeight="1" x14ac:dyDescent="0.3">
      <c r="B18" s="6"/>
      <c r="C18" s="6"/>
      <c r="D18" s="164"/>
      <c r="E18" s="173" t="s">
        <v>48</v>
      </c>
      <c r="F18" s="162"/>
      <c r="G18" s="58" t="s">
        <v>15</v>
      </c>
      <c r="H18" s="70" t="s">
        <v>34</v>
      </c>
      <c r="I18" s="95">
        <f>(I12-H12)/H12</f>
        <v>2.380952380952386E-2</v>
      </c>
      <c r="J18" s="95">
        <f>(J12-I12)/I12</f>
        <v>1.162790697674421E-2</v>
      </c>
      <c r="K18" s="95">
        <f t="shared" ref="K18:O18" si="16">(K12-J12)/J12</f>
        <v>2.2988505747126485E-2</v>
      </c>
      <c r="L18" s="96">
        <f t="shared" si="16"/>
        <v>-1.1235955056179798E-2</v>
      </c>
      <c r="M18" s="110">
        <f t="shared" si="16"/>
        <v>0</v>
      </c>
      <c r="N18" s="110">
        <f t="shared" si="16"/>
        <v>0</v>
      </c>
      <c r="O18" s="110">
        <f t="shared" si="16"/>
        <v>1.1363636363636387E-2</v>
      </c>
      <c r="P18" s="110">
        <f>(P12-O12)/O12</f>
        <v>-1.1235955056179798E-2</v>
      </c>
      <c r="Q18" s="110">
        <f>(Q12-P12)/P12</f>
        <v>-9.0909090909090995E-2</v>
      </c>
      <c r="R18" s="110">
        <f>(R12-Q12)/Q12</f>
        <v>3.7499999999999971E-2</v>
      </c>
      <c r="S18" s="110">
        <f>(S12-R12)/R12</f>
        <v>8.4337349397590328E-2</v>
      </c>
    </row>
    <row r="19" spans="2:19" x14ac:dyDescent="0.3">
      <c r="B19" s="6"/>
      <c r="C19" s="6"/>
      <c r="D19" s="164"/>
      <c r="E19" s="164"/>
      <c r="F19" s="167"/>
      <c r="G19" s="59" t="s">
        <v>19</v>
      </c>
      <c r="H19" s="71" t="s">
        <v>34</v>
      </c>
      <c r="I19" s="97">
        <f t="shared" ref="I19:I23" si="17">(I13-H13)/H13</f>
        <v>4.035874439461884E-2</v>
      </c>
      <c r="J19" s="97">
        <f t="shared" ref="J19:J23" si="18">(J13-I13)/I13</f>
        <v>2.1551724137931157E-2</v>
      </c>
      <c r="K19" s="97">
        <f t="shared" ref="K19:K23" si="19">(K13-J13)/J13</f>
        <v>-4.2194092827005057E-3</v>
      </c>
      <c r="L19" s="98">
        <f t="shared" ref="L19:S23" si="20">(L13-K13)/K13</f>
        <v>0</v>
      </c>
      <c r="M19" s="111">
        <f t="shared" si="20"/>
        <v>0</v>
      </c>
      <c r="N19" s="111">
        <f t="shared" si="20"/>
        <v>0</v>
      </c>
      <c r="O19" s="111">
        <f t="shared" si="20"/>
        <v>8.474576271186458E-3</v>
      </c>
      <c r="P19" s="111">
        <f t="shared" si="20"/>
        <v>0</v>
      </c>
      <c r="Q19" s="111">
        <f t="shared" si="20"/>
        <v>-0.15126050420168069</v>
      </c>
      <c r="R19" s="111">
        <f t="shared" si="20"/>
        <v>3.9603960396039688E-2</v>
      </c>
      <c r="S19" s="111">
        <f t="shared" si="20"/>
        <v>7.1428571428571314E-2</v>
      </c>
    </row>
    <row r="20" spans="2:19" x14ac:dyDescent="0.3">
      <c r="B20" s="6"/>
      <c r="C20" s="6"/>
      <c r="D20" s="164"/>
      <c r="E20" s="164"/>
      <c r="F20" s="167"/>
      <c r="G20" s="59" t="s">
        <v>16</v>
      </c>
      <c r="H20" s="71" t="s">
        <v>34</v>
      </c>
      <c r="I20" s="97">
        <f t="shared" si="17"/>
        <v>1.1173184357541922E-2</v>
      </c>
      <c r="J20" s="97">
        <f t="shared" si="18"/>
        <v>1.1049723756906099E-2</v>
      </c>
      <c r="K20" s="97">
        <f t="shared" si="19"/>
        <v>1.6393442622950755E-2</v>
      </c>
      <c r="L20" s="98">
        <f t="shared" si="20"/>
        <v>-5.3763440860214208E-3</v>
      </c>
      <c r="M20" s="111">
        <f t="shared" si="20"/>
        <v>1.0810810810810832E-2</v>
      </c>
      <c r="N20" s="111">
        <f t="shared" ref="N20:S20" si="21">(N14-M14)/M14</f>
        <v>2.1390374331550655E-2</v>
      </c>
      <c r="O20" s="111">
        <f t="shared" si="21"/>
        <v>5.235602094240943E-3</v>
      </c>
      <c r="P20" s="111">
        <f t="shared" si="21"/>
        <v>-1.5625000000000125E-2</v>
      </c>
      <c r="Q20" s="111">
        <f t="shared" si="21"/>
        <v>-1.5873015873015813E-2</v>
      </c>
      <c r="R20" s="111">
        <f t="shared" si="21"/>
        <v>1.6129032258064453E-2</v>
      </c>
      <c r="S20" s="111">
        <f t="shared" si="21"/>
        <v>2.6455026455026606E-2</v>
      </c>
    </row>
    <row r="21" spans="2:19" x14ac:dyDescent="0.3">
      <c r="B21" s="6"/>
      <c r="C21" s="6"/>
      <c r="D21" s="164"/>
      <c r="E21" s="164"/>
      <c r="F21" s="167"/>
      <c r="G21" s="59" t="s">
        <v>17</v>
      </c>
      <c r="H21" s="71" t="s">
        <v>34</v>
      </c>
      <c r="I21" s="97">
        <f t="shared" si="17"/>
        <v>2.0833333333333377E-2</v>
      </c>
      <c r="J21" s="97">
        <f t="shared" si="18"/>
        <v>0</v>
      </c>
      <c r="K21" s="97">
        <f t="shared" si="19"/>
        <v>0</v>
      </c>
      <c r="L21" s="98">
        <f t="shared" si="20"/>
        <v>5.1020408163265224E-2</v>
      </c>
      <c r="M21" s="111">
        <f t="shared" si="20"/>
        <v>9.7087378640776899E-3</v>
      </c>
      <c r="N21" s="111">
        <f t="shared" si="20"/>
        <v>-3.846153846153854E-2</v>
      </c>
      <c r="O21" s="111">
        <f t="shared" si="20"/>
        <v>7.9999999999999988E-2</v>
      </c>
      <c r="P21" s="111">
        <f t="shared" si="20"/>
        <v>3.7037037037037118E-2</v>
      </c>
      <c r="Q21" s="111">
        <f t="shared" si="20"/>
        <v>-0.11607142857142866</v>
      </c>
      <c r="R21" s="111">
        <f t="shared" si="20"/>
        <v>-9.0909090909090925E-2</v>
      </c>
      <c r="S21" s="111">
        <f t="shared" si="20"/>
        <v>0.11111111111111116</v>
      </c>
    </row>
    <row r="22" spans="2:19" x14ac:dyDescent="0.3">
      <c r="B22" s="6"/>
      <c r="C22" s="6"/>
      <c r="D22" s="164"/>
      <c r="E22" s="164"/>
      <c r="F22" s="167"/>
      <c r="G22" s="59" t="s">
        <v>18</v>
      </c>
      <c r="H22" s="71" t="s">
        <v>34</v>
      </c>
      <c r="I22" s="97">
        <f t="shared" si="17"/>
        <v>0</v>
      </c>
      <c r="J22" s="97">
        <f t="shared" si="18"/>
        <v>0</v>
      </c>
      <c r="K22" s="97">
        <f t="shared" si="19"/>
        <v>4.1666666666666567E-2</v>
      </c>
      <c r="L22" s="98">
        <f t="shared" si="20"/>
        <v>-3.9999999999999904E-2</v>
      </c>
      <c r="M22" s="111">
        <f t="shared" si="20"/>
        <v>0.24999999999999994</v>
      </c>
      <c r="N22" s="111">
        <f t="shared" si="20"/>
        <v>-0.19999999999999998</v>
      </c>
      <c r="O22" s="111">
        <f t="shared" si="20"/>
        <v>0</v>
      </c>
      <c r="P22" s="111">
        <f t="shared" si="20"/>
        <v>0</v>
      </c>
      <c r="Q22" s="111">
        <f t="shared" si="20"/>
        <v>4.1666666666666567E-2</v>
      </c>
      <c r="R22" s="111">
        <f t="shared" si="20"/>
        <v>0</v>
      </c>
      <c r="S22" s="111">
        <f t="shared" si="20"/>
        <v>7.9999999999999988E-2</v>
      </c>
    </row>
    <row r="23" spans="2:19" x14ac:dyDescent="0.3">
      <c r="B23" s="6"/>
      <c r="C23" s="6"/>
      <c r="D23" s="174"/>
      <c r="E23" s="174"/>
      <c r="F23" s="163"/>
      <c r="G23" s="60" t="s">
        <v>43</v>
      </c>
      <c r="H23" s="50" t="s">
        <v>34</v>
      </c>
      <c r="I23" s="99">
        <f t="shared" si="17"/>
        <v>2.4752475247524774E-2</v>
      </c>
      <c r="J23" s="99">
        <f t="shared" si="18"/>
        <v>1.2882447665056272E-2</v>
      </c>
      <c r="K23" s="99">
        <f t="shared" si="19"/>
        <v>7.9491255961844642E-3</v>
      </c>
      <c r="L23" s="100">
        <f t="shared" si="20"/>
        <v>3.1545741324920636E-3</v>
      </c>
      <c r="M23" s="112">
        <f t="shared" si="20"/>
        <v>1.4150943396226362E-2</v>
      </c>
      <c r="N23" s="112">
        <f t="shared" si="20"/>
        <v>-9.302325581395203E-3</v>
      </c>
      <c r="O23" s="112">
        <f t="shared" si="20"/>
        <v>1.8779342723004733E-2</v>
      </c>
      <c r="P23" s="112">
        <f t="shared" si="20"/>
        <v>0</v>
      </c>
      <c r="Q23" s="112">
        <f t="shared" si="20"/>
        <v>-9.0629800307219704E-2</v>
      </c>
      <c r="R23" s="112">
        <f t="shared" si="20"/>
        <v>8.4459459459458736E-3</v>
      </c>
      <c r="S23" s="112">
        <f t="shared" si="20"/>
        <v>6.5326633165829137E-2</v>
      </c>
    </row>
    <row r="24" spans="2:19" ht="15" customHeight="1" x14ac:dyDescent="0.3">
      <c r="B24" s="6"/>
      <c r="C24" s="6"/>
      <c r="D24" s="173" t="s">
        <v>54</v>
      </c>
      <c r="E24" s="175" t="s">
        <v>53</v>
      </c>
      <c r="F24" s="176"/>
      <c r="G24" s="58" t="s">
        <v>15</v>
      </c>
      <c r="H24" s="70">
        <v>4659640</v>
      </c>
      <c r="I24" s="46">
        <v>4855738</v>
      </c>
      <c r="J24" s="46">
        <v>4897222</v>
      </c>
      <c r="K24" s="46">
        <v>4815823</v>
      </c>
      <c r="L24" s="47">
        <v>4757143</v>
      </c>
      <c r="M24" s="73">
        <v>4789425</v>
      </c>
      <c r="N24" s="73">
        <v>4871549</v>
      </c>
      <c r="O24" s="73">
        <v>4868860</v>
      </c>
      <c r="P24" s="73">
        <v>4920281</v>
      </c>
      <c r="Q24" s="73">
        <v>4969667</v>
      </c>
      <c r="R24" s="73">
        <v>4718468</v>
      </c>
      <c r="S24" s="73">
        <v>5293009</v>
      </c>
    </row>
    <row r="25" spans="2:19" x14ac:dyDescent="0.3">
      <c r="B25" s="6"/>
      <c r="C25" s="6"/>
      <c r="D25" s="164"/>
      <c r="E25" s="177"/>
      <c r="F25" s="178"/>
      <c r="G25" s="59" t="s">
        <v>19</v>
      </c>
      <c r="H25" s="71">
        <v>10693459</v>
      </c>
      <c r="I25" s="48">
        <v>10792678</v>
      </c>
      <c r="J25" s="48">
        <v>10659858</v>
      </c>
      <c r="K25" s="48">
        <v>10458780</v>
      </c>
      <c r="L25" s="49">
        <v>10335990</v>
      </c>
      <c r="M25" s="74">
        <v>10714927</v>
      </c>
      <c r="N25" s="74">
        <v>10743261</v>
      </c>
      <c r="O25" s="74">
        <v>10575597</v>
      </c>
      <c r="P25" s="129">
        <v>10516009</v>
      </c>
      <c r="Q25" s="74">
        <v>10590048</v>
      </c>
      <c r="R25" s="74">
        <v>9803749</v>
      </c>
      <c r="S25" s="74">
        <v>11532262</v>
      </c>
    </row>
    <row r="26" spans="2:19" x14ac:dyDescent="0.3">
      <c r="B26" s="6"/>
      <c r="C26" s="6"/>
      <c r="D26" s="164"/>
      <c r="E26" s="177"/>
      <c r="F26" s="178"/>
      <c r="G26" s="59" t="s">
        <v>16</v>
      </c>
      <c r="H26" s="71">
        <v>9054916</v>
      </c>
      <c r="I26" s="48">
        <v>9164813</v>
      </c>
      <c r="J26" s="48">
        <v>9230777</v>
      </c>
      <c r="K26" s="48">
        <v>9213158</v>
      </c>
      <c r="L26" s="49">
        <v>9404829</v>
      </c>
      <c r="M26" s="74">
        <v>9475672</v>
      </c>
      <c r="N26" s="74">
        <v>9524527</v>
      </c>
      <c r="O26" s="74">
        <v>9482971</v>
      </c>
      <c r="P26" s="129">
        <v>9585932</v>
      </c>
      <c r="Q26" s="74">
        <v>9716724</v>
      </c>
      <c r="R26" s="74">
        <v>9346828</v>
      </c>
      <c r="S26" s="74">
        <v>10204177</v>
      </c>
    </row>
    <row r="27" spans="2:19" x14ac:dyDescent="0.3">
      <c r="B27" s="6"/>
      <c r="C27" s="6"/>
      <c r="D27" s="164"/>
      <c r="E27" s="177"/>
      <c r="F27" s="178"/>
      <c r="G27" s="59" t="s">
        <v>17</v>
      </c>
      <c r="H27" s="71">
        <v>4492549</v>
      </c>
      <c r="I27" s="48">
        <v>4610772</v>
      </c>
      <c r="J27" s="48">
        <v>4674957</v>
      </c>
      <c r="K27" s="48">
        <v>4610650</v>
      </c>
      <c r="L27" s="49">
        <v>4655900</v>
      </c>
      <c r="M27" s="74">
        <v>4698444</v>
      </c>
      <c r="N27" s="74">
        <v>4762875</v>
      </c>
      <c r="O27" s="74">
        <v>4768593</v>
      </c>
      <c r="P27" s="129">
        <v>4914511</v>
      </c>
      <c r="Q27" s="74">
        <v>5041519</v>
      </c>
      <c r="R27" s="74">
        <v>5015396</v>
      </c>
      <c r="S27" s="74">
        <v>5419342</v>
      </c>
    </row>
    <row r="28" spans="2:19" x14ac:dyDescent="0.3">
      <c r="B28" s="6"/>
      <c r="C28" s="6"/>
      <c r="D28" s="164"/>
      <c r="E28" s="177"/>
      <c r="F28" s="178"/>
      <c r="G28" s="59" t="s">
        <v>18</v>
      </c>
      <c r="H28" s="71">
        <v>2005528</v>
      </c>
      <c r="I28" s="48">
        <v>2160575</v>
      </c>
      <c r="J28" s="48">
        <v>2111890</v>
      </c>
      <c r="K28" s="48">
        <v>2089200</v>
      </c>
      <c r="L28" s="49">
        <v>2082325</v>
      </c>
      <c r="M28" s="74">
        <v>2073703</v>
      </c>
      <c r="N28" s="74">
        <v>2071264</v>
      </c>
      <c r="O28" s="74">
        <v>2042338</v>
      </c>
      <c r="P28" s="74">
        <v>2073063</v>
      </c>
      <c r="Q28" s="74">
        <v>2059351</v>
      </c>
      <c r="R28" s="74">
        <v>1942654</v>
      </c>
      <c r="S28" s="74">
        <v>2277913</v>
      </c>
    </row>
    <row r="29" spans="2:19" x14ac:dyDescent="0.3">
      <c r="B29" s="6"/>
      <c r="C29" s="6"/>
      <c r="D29" s="164"/>
      <c r="E29" s="179"/>
      <c r="F29" s="180"/>
      <c r="G29" s="60" t="s">
        <v>43</v>
      </c>
      <c r="H29" s="50">
        <v>30906092</v>
      </c>
      <c r="I29" s="50">
        <v>31584576</v>
      </c>
      <c r="J29" s="50">
        <v>31574704</v>
      </c>
      <c r="K29" s="50">
        <v>31187611</v>
      </c>
      <c r="L29" s="72">
        <v>31236187</v>
      </c>
      <c r="M29" s="75">
        <v>31752171</v>
      </c>
      <c r="N29" s="75">
        <v>31964002</v>
      </c>
      <c r="O29" s="75">
        <v>31738359</v>
      </c>
      <c r="P29" s="75">
        <v>32009796</v>
      </c>
      <c r="Q29" s="75">
        <v>32009796</v>
      </c>
      <c r="R29" s="75">
        <v>32377309</v>
      </c>
      <c r="S29" s="75">
        <v>34726703</v>
      </c>
    </row>
    <row r="30" spans="2:19" ht="15" customHeight="1" x14ac:dyDescent="0.3">
      <c r="B30" s="6"/>
      <c r="C30" s="6"/>
      <c r="D30" s="164"/>
      <c r="E30" s="173" t="s">
        <v>48</v>
      </c>
      <c r="F30" s="162"/>
      <c r="G30" s="58" t="s">
        <v>15</v>
      </c>
      <c r="H30" s="46" t="s">
        <v>34</v>
      </c>
      <c r="I30" s="91">
        <f>(I24-H24)/H24</f>
        <v>4.20843670326463E-2</v>
      </c>
      <c r="J30" s="91">
        <f t="shared" ref="J30:S35" si="22">(J24-I24)/I24</f>
        <v>8.5432945517241662E-3</v>
      </c>
      <c r="K30" s="91">
        <f t="shared" si="22"/>
        <v>-1.6621464168869615E-2</v>
      </c>
      <c r="L30" s="91">
        <f t="shared" si="22"/>
        <v>-1.2184833205040966E-2</v>
      </c>
      <c r="M30" s="110">
        <f t="shared" ref="M30:S30" si="23">(M24-L24)/L24</f>
        <v>6.7860058022220478E-3</v>
      </c>
      <c r="N30" s="110">
        <f t="shared" si="23"/>
        <v>1.714694352662376E-2</v>
      </c>
      <c r="O30" s="110">
        <f t="shared" si="23"/>
        <v>-5.5198048916268723E-4</v>
      </c>
      <c r="P30" s="110">
        <f t="shared" si="23"/>
        <v>1.0561199130802694E-2</v>
      </c>
      <c r="Q30" s="110">
        <f t="shared" si="23"/>
        <v>1.0037231613397691E-2</v>
      </c>
      <c r="R30" s="110">
        <f t="shared" si="23"/>
        <v>-5.0546445063622977E-2</v>
      </c>
      <c r="S30" s="110">
        <f t="shared" si="23"/>
        <v>0.12176430994127756</v>
      </c>
    </row>
    <row r="31" spans="2:19" x14ac:dyDescent="0.3">
      <c r="B31" s="6"/>
      <c r="C31" s="6"/>
      <c r="D31" s="164"/>
      <c r="E31" s="164"/>
      <c r="F31" s="167"/>
      <c r="G31" s="59" t="s">
        <v>19</v>
      </c>
      <c r="H31" s="48" t="s">
        <v>34</v>
      </c>
      <c r="I31" s="92">
        <f t="shared" ref="I31:I35" si="24">(I25-H25)/H25</f>
        <v>9.2784757485861215E-3</v>
      </c>
      <c r="J31" s="92">
        <f t="shared" si="22"/>
        <v>-1.2306491493584818E-2</v>
      </c>
      <c r="K31" s="92">
        <f t="shared" si="22"/>
        <v>-1.8863103054468457E-2</v>
      </c>
      <c r="L31" s="92">
        <f t="shared" si="22"/>
        <v>-1.1740375072427185E-2</v>
      </c>
      <c r="M31" s="111">
        <f t="shared" si="22"/>
        <v>3.6661896925209873E-2</v>
      </c>
      <c r="N31" s="111">
        <f t="shared" si="22"/>
        <v>2.6443483936008151E-3</v>
      </c>
      <c r="O31" s="111">
        <f t="shared" si="22"/>
        <v>-1.5606434582572274E-2</v>
      </c>
      <c r="P31" s="111">
        <f t="shared" si="22"/>
        <v>-5.634480965944523E-3</v>
      </c>
      <c r="Q31" s="111">
        <f t="shared" si="22"/>
        <v>7.0405987670797924E-3</v>
      </c>
      <c r="R31" s="111">
        <f t="shared" si="22"/>
        <v>-7.4248860817250309E-2</v>
      </c>
      <c r="S31" s="111">
        <f t="shared" si="22"/>
        <v>0.17631142943378089</v>
      </c>
    </row>
    <row r="32" spans="2:19" x14ac:dyDescent="0.3">
      <c r="B32" s="6"/>
      <c r="C32" s="6"/>
      <c r="D32" s="164"/>
      <c r="E32" s="164"/>
      <c r="F32" s="167"/>
      <c r="G32" s="59" t="s">
        <v>16</v>
      </c>
      <c r="H32" s="48" t="s">
        <v>34</v>
      </c>
      <c r="I32" s="92">
        <f t="shared" si="24"/>
        <v>1.2136722195987241E-2</v>
      </c>
      <c r="J32" s="92">
        <f t="shared" si="22"/>
        <v>7.1975281983385807E-3</v>
      </c>
      <c r="K32" s="92">
        <f t="shared" si="22"/>
        <v>-1.9087233934911437E-3</v>
      </c>
      <c r="L32" s="92">
        <f t="shared" si="22"/>
        <v>2.0804050033658383E-2</v>
      </c>
      <c r="M32" s="111">
        <f t="shared" si="22"/>
        <v>7.532619678677837E-3</v>
      </c>
      <c r="N32" s="111">
        <f t="shared" si="22"/>
        <v>5.1558348579393634E-3</v>
      </c>
      <c r="O32" s="111">
        <f t="shared" si="22"/>
        <v>-4.363051309529597E-3</v>
      </c>
      <c r="P32" s="111">
        <f t="shared" si="22"/>
        <v>1.085746228687191E-2</v>
      </c>
      <c r="Q32" s="111">
        <f t="shared" si="22"/>
        <v>1.3644161047668604E-2</v>
      </c>
      <c r="R32" s="111">
        <f t="shared" si="22"/>
        <v>-3.8067974350202802E-2</v>
      </c>
      <c r="S32" s="111">
        <f t="shared" si="22"/>
        <v>9.1726198449356297E-2</v>
      </c>
    </row>
    <row r="33" spans="2:19" x14ac:dyDescent="0.3">
      <c r="B33" s="6"/>
      <c r="C33" s="6"/>
      <c r="D33" s="164"/>
      <c r="E33" s="164"/>
      <c r="F33" s="167"/>
      <c r="G33" s="59" t="s">
        <v>17</v>
      </c>
      <c r="H33" s="48" t="s">
        <v>34</v>
      </c>
      <c r="I33" s="92">
        <f t="shared" si="24"/>
        <v>2.6315350149770208E-2</v>
      </c>
      <c r="J33" s="92">
        <f t="shared" si="22"/>
        <v>1.3920662309912527E-2</v>
      </c>
      <c r="K33" s="92">
        <f t="shared" si="22"/>
        <v>-1.375563454380436E-2</v>
      </c>
      <c r="L33" s="92">
        <f t="shared" si="22"/>
        <v>9.8142344354917414E-3</v>
      </c>
      <c r="M33" s="111">
        <f t="shared" si="22"/>
        <v>9.1376533001138339E-3</v>
      </c>
      <c r="N33" s="111">
        <f t="shared" si="22"/>
        <v>1.3713263369745389E-2</v>
      </c>
      <c r="O33" s="111">
        <f t="shared" si="22"/>
        <v>1.2005353909141012E-3</v>
      </c>
      <c r="P33" s="111">
        <f t="shared" si="22"/>
        <v>3.0599801660573675E-2</v>
      </c>
      <c r="Q33" s="111">
        <f t="shared" si="22"/>
        <v>2.5843466420158587E-2</v>
      </c>
      <c r="R33" s="111">
        <f t="shared" si="22"/>
        <v>-5.1815732520297947E-3</v>
      </c>
      <c r="S33" s="111">
        <f t="shared" si="22"/>
        <v>8.0541197544520909E-2</v>
      </c>
    </row>
    <row r="34" spans="2:19" x14ac:dyDescent="0.3">
      <c r="B34" s="6"/>
      <c r="C34" s="6"/>
      <c r="D34" s="164"/>
      <c r="E34" s="164"/>
      <c r="F34" s="167"/>
      <c r="G34" s="59" t="s">
        <v>18</v>
      </c>
      <c r="H34" s="48" t="s">
        <v>34</v>
      </c>
      <c r="I34" s="92">
        <f t="shared" si="24"/>
        <v>7.7309815669489537E-2</v>
      </c>
      <c r="J34" s="92">
        <f t="shared" si="22"/>
        <v>-2.2533353389722642E-2</v>
      </c>
      <c r="K34" s="92">
        <f t="shared" si="22"/>
        <v>-1.0743930791849954E-2</v>
      </c>
      <c r="L34" s="92">
        <f t="shared" si="22"/>
        <v>-3.2907332950411639E-3</v>
      </c>
      <c r="M34" s="111">
        <f t="shared" si="22"/>
        <v>-4.1405640329919679E-3</v>
      </c>
      <c r="N34" s="111">
        <f t="shared" si="22"/>
        <v>-1.1761568556345821E-3</v>
      </c>
      <c r="O34" s="111">
        <f t="shared" si="22"/>
        <v>-1.3965385387859781E-2</v>
      </c>
      <c r="P34" s="111">
        <f t="shared" si="22"/>
        <v>1.5044032868212803E-2</v>
      </c>
      <c r="Q34" s="111">
        <f t="shared" si="22"/>
        <v>-6.6143672430601479E-3</v>
      </c>
      <c r="R34" s="111">
        <f t="shared" si="22"/>
        <v>-5.6666881944845732E-2</v>
      </c>
      <c r="S34" s="111">
        <f t="shared" si="22"/>
        <v>0.17257782394600377</v>
      </c>
    </row>
    <row r="35" spans="2:19" x14ac:dyDescent="0.3">
      <c r="B35" s="6"/>
      <c r="C35" s="6"/>
      <c r="D35" s="174"/>
      <c r="E35" s="174"/>
      <c r="F35" s="163"/>
      <c r="G35" s="60" t="s">
        <v>43</v>
      </c>
      <c r="H35" s="50" t="s">
        <v>34</v>
      </c>
      <c r="I35" s="90">
        <f t="shared" si="24"/>
        <v>2.1953082906761553E-2</v>
      </c>
      <c r="J35" s="90">
        <f t="shared" si="22"/>
        <v>-3.1255762306259868E-4</v>
      </c>
      <c r="K35" s="90">
        <f t="shared" si="22"/>
        <v>-1.2259592362291028E-2</v>
      </c>
      <c r="L35" s="90">
        <f t="shared" si="22"/>
        <v>1.5575415507138395E-3</v>
      </c>
      <c r="M35" s="112">
        <f t="shared" si="22"/>
        <v>1.651878956929026E-2</v>
      </c>
      <c r="N35" s="112">
        <f t="shared" si="22"/>
        <v>6.6713863439447968E-3</v>
      </c>
      <c r="O35" s="112">
        <f t="shared" si="22"/>
        <v>-7.0592850044246648E-3</v>
      </c>
      <c r="P35" s="112">
        <f t="shared" si="22"/>
        <v>8.5523325260767266E-3</v>
      </c>
      <c r="Q35" s="111">
        <f t="shared" si="22"/>
        <v>0</v>
      </c>
      <c r="R35" s="111">
        <f t="shared" si="22"/>
        <v>1.1481266547278214E-2</v>
      </c>
      <c r="S35" s="111">
        <f t="shared" si="22"/>
        <v>7.2562979214856924E-2</v>
      </c>
    </row>
    <row r="36" spans="2:19" ht="15" customHeight="1" x14ac:dyDescent="0.3">
      <c r="B36" s="6"/>
      <c r="C36" s="6"/>
      <c r="D36" s="173" t="s">
        <v>50</v>
      </c>
      <c r="E36" s="173" t="s">
        <v>55</v>
      </c>
      <c r="F36" s="162" t="s">
        <v>52</v>
      </c>
      <c r="G36" s="58" t="s">
        <v>15</v>
      </c>
      <c r="H36" s="70">
        <v>13271345.99</v>
      </c>
      <c r="I36" s="46">
        <v>14036520.68</v>
      </c>
      <c r="J36" s="46">
        <v>14638016.939999999</v>
      </c>
      <c r="K36" s="46">
        <v>14560615.619999999</v>
      </c>
      <c r="L36" s="47">
        <v>14420571.449999999</v>
      </c>
      <c r="M36" s="73">
        <v>14577377</v>
      </c>
      <c r="N36" s="73">
        <v>14744631</v>
      </c>
      <c r="O36" s="73">
        <v>14592195.600000001</v>
      </c>
      <c r="P36" s="128">
        <v>14938207.589999996</v>
      </c>
      <c r="Q36" s="73">
        <v>15378273.460000001</v>
      </c>
      <c r="R36" s="73">
        <v>13538309.869999999</v>
      </c>
      <c r="S36" s="73">
        <v>13869449.060000001</v>
      </c>
    </row>
    <row r="37" spans="2:19" x14ac:dyDescent="0.3">
      <c r="B37" s="6"/>
      <c r="C37" s="6"/>
      <c r="D37" s="164"/>
      <c r="E37" s="164"/>
      <c r="F37" s="167"/>
      <c r="G37" s="59" t="s">
        <v>19</v>
      </c>
      <c r="H37" s="71">
        <v>27599010.539999999</v>
      </c>
      <c r="I37" s="48">
        <v>28822947.670000002</v>
      </c>
      <c r="J37" s="48">
        <v>29316329.98</v>
      </c>
      <c r="K37" s="48">
        <v>29633566.629999999</v>
      </c>
      <c r="L37" s="49">
        <v>29673863.960000001</v>
      </c>
      <c r="M37" s="74">
        <v>30768966</v>
      </c>
      <c r="N37" s="74">
        <v>30696083</v>
      </c>
      <c r="O37" s="74">
        <v>30369368</v>
      </c>
      <c r="P37" s="129">
        <v>30959488.560000002</v>
      </c>
      <c r="Q37" s="74">
        <v>32246164.349999998</v>
      </c>
      <c r="R37" s="74">
        <v>29827584.370000001</v>
      </c>
      <c r="S37" s="74">
        <v>31353785.410000004</v>
      </c>
    </row>
    <row r="38" spans="2:19" x14ac:dyDescent="0.3">
      <c r="B38" s="6"/>
      <c r="C38" s="6"/>
      <c r="D38" s="164"/>
      <c r="E38" s="164"/>
      <c r="F38" s="167"/>
      <c r="G38" s="59" t="s">
        <v>16</v>
      </c>
      <c r="H38" s="71">
        <v>25708643.23</v>
      </c>
      <c r="I38" s="48">
        <v>26925654.66</v>
      </c>
      <c r="J38" s="48">
        <v>27673769.219999999</v>
      </c>
      <c r="K38" s="48">
        <v>28065515.41</v>
      </c>
      <c r="L38" s="49">
        <v>28003984.27</v>
      </c>
      <c r="M38" s="74">
        <v>28449596</v>
      </c>
      <c r="N38" s="74">
        <v>28316374</v>
      </c>
      <c r="O38" s="74">
        <v>28119892.490000002</v>
      </c>
      <c r="P38" s="129">
        <v>29057493.560000006</v>
      </c>
      <c r="Q38" s="74">
        <v>30663735.940000005</v>
      </c>
      <c r="R38" s="74">
        <v>30208334.920000002</v>
      </c>
      <c r="S38" s="74">
        <v>30878527.160000004</v>
      </c>
    </row>
    <row r="39" spans="2:19" x14ac:dyDescent="0.3">
      <c r="B39" s="6"/>
      <c r="C39" s="6"/>
      <c r="D39" s="164"/>
      <c r="E39" s="164"/>
      <c r="F39" s="167"/>
      <c r="G39" s="59" t="s">
        <v>17</v>
      </c>
      <c r="H39" s="71">
        <v>12419390.439999999</v>
      </c>
      <c r="I39" s="48">
        <v>13114091.380000001</v>
      </c>
      <c r="J39" s="48">
        <v>13650071.199999999</v>
      </c>
      <c r="K39" s="48">
        <v>13820642.34</v>
      </c>
      <c r="L39" s="49">
        <v>13972257.33</v>
      </c>
      <c r="M39" s="74">
        <v>14234794</v>
      </c>
      <c r="N39" s="74">
        <v>14227094</v>
      </c>
      <c r="O39" s="74">
        <v>14266506.73</v>
      </c>
      <c r="P39" s="129">
        <v>14726735.74</v>
      </c>
      <c r="Q39" s="74">
        <v>15578630.840000002</v>
      </c>
      <c r="R39" s="74">
        <v>14529681.600000001</v>
      </c>
      <c r="S39" s="74">
        <v>14862285.339999998</v>
      </c>
    </row>
    <row r="40" spans="2:19" x14ac:dyDescent="0.3">
      <c r="B40" s="6"/>
      <c r="C40" s="6"/>
      <c r="D40" s="164"/>
      <c r="E40" s="164"/>
      <c r="F40" s="167"/>
      <c r="G40" s="59" t="s">
        <v>18</v>
      </c>
      <c r="H40" s="71">
        <v>4086690.91</v>
      </c>
      <c r="I40" s="48">
        <v>4278052.99</v>
      </c>
      <c r="J40" s="48">
        <v>4371456.1100000003</v>
      </c>
      <c r="K40" s="48">
        <v>4360599.59</v>
      </c>
      <c r="L40" s="49">
        <v>4396971.83</v>
      </c>
      <c r="M40" s="74">
        <v>4450301</v>
      </c>
      <c r="N40" s="74">
        <v>4414819</v>
      </c>
      <c r="O40" s="74">
        <v>4397097.3500000006</v>
      </c>
      <c r="P40" s="129">
        <v>4413737.04</v>
      </c>
      <c r="Q40" s="74">
        <v>4722402.16</v>
      </c>
      <c r="R40" s="74">
        <v>4578940.78</v>
      </c>
      <c r="S40" s="74">
        <v>4578989.4800000004</v>
      </c>
    </row>
    <row r="41" spans="2:19" x14ac:dyDescent="0.3">
      <c r="B41" s="6"/>
      <c r="C41" s="6"/>
      <c r="D41" s="164"/>
      <c r="E41" s="164"/>
      <c r="F41" s="163"/>
      <c r="G41" s="60" t="s">
        <v>43</v>
      </c>
      <c r="H41" s="50">
        <v>83085081.109999999</v>
      </c>
      <c r="I41" s="50">
        <v>87177267.379999995</v>
      </c>
      <c r="J41" s="50">
        <v>89649643.450000003</v>
      </c>
      <c r="K41" s="50">
        <v>90440939.590000004</v>
      </c>
      <c r="L41" s="72">
        <v>90467648.840000004</v>
      </c>
      <c r="M41" s="75">
        <v>92481034</v>
      </c>
      <c r="N41" s="75">
        <v>92399002</v>
      </c>
      <c r="O41" s="75">
        <f>SUM(O36:O40)</f>
        <v>91745060.170000002</v>
      </c>
      <c r="P41" s="129">
        <f>SUM(P36:P40)</f>
        <v>94095662.49000001</v>
      </c>
      <c r="Q41" s="75">
        <f>SUM(Q36:Q40)</f>
        <v>98589206.75</v>
      </c>
      <c r="R41" s="75">
        <f>SUM(R36:R40)</f>
        <v>92682851.539999992</v>
      </c>
      <c r="S41" s="75">
        <f>SUM(S36:S40)</f>
        <v>95543036.450000018</v>
      </c>
    </row>
    <row r="42" spans="2:19" ht="15" customHeight="1" x14ac:dyDescent="0.3">
      <c r="B42" s="6"/>
      <c r="C42" s="6"/>
      <c r="D42" s="164"/>
      <c r="E42" s="164"/>
      <c r="F42" s="162" t="s">
        <v>48</v>
      </c>
      <c r="G42" s="58" t="s">
        <v>15</v>
      </c>
      <c r="H42" s="46" t="s">
        <v>34</v>
      </c>
      <c r="I42" s="91">
        <f>(I36-H36)/H36</f>
        <v>5.7656148108606385E-2</v>
      </c>
      <c r="J42" s="91">
        <f t="shared" ref="J42:K42" si="25">(J36-I36)/I36</f>
        <v>4.2852233378393015E-2</v>
      </c>
      <c r="K42" s="91">
        <f t="shared" si="25"/>
        <v>-5.2876916536756177E-3</v>
      </c>
      <c r="L42" s="91">
        <f t="shared" ref="L42:P42" si="26">(L36-K36)/K36</f>
        <v>-9.6180116043747283E-3</v>
      </c>
      <c r="M42" s="113">
        <f t="shared" si="26"/>
        <v>1.0873740374553655E-2</v>
      </c>
      <c r="N42" s="113">
        <f t="shared" si="26"/>
        <v>1.1473531898091131E-2</v>
      </c>
      <c r="O42" s="113">
        <f t="shared" si="26"/>
        <v>-1.0338366555256521E-2</v>
      </c>
      <c r="P42" s="113">
        <f t="shared" si="26"/>
        <v>2.3712126638433671E-2</v>
      </c>
      <c r="Q42" s="114">
        <f t="shared" ref="Q42:S43" si="27">(Q36-P36)/P36</f>
        <v>2.9459081174812145E-2</v>
      </c>
      <c r="R42" s="114">
        <f t="shared" si="27"/>
        <v>-0.11964695482791873</v>
      </c>
      <c r="S42" s="114">
        <f>(S36-R36)/R36</f>
        <v>2.4459418729496207E-2</v>
      </c>
    </row>
    <row r="43" spans="2:19" x14ac:dyDescent="0.3">
      <c r="B43" s="6"/>
      <c r="C43" s="6"/>
      <c r="D43" s="164"/>
      <c r="E43" s="164"/>
      <c r="F43" s="167"/>
      <c r="G43" s="59" t="s">
        <v>19</v>
      </c>
      <c r="H43" s="48" t="s">
        <v>34</v>
      </c>
      <c r="I43" s="92">
        <f t="shared" ref="I43:S47" si="28">(I37-H37)/H37</f>
        <v>4.4347138033304388E-2</v>
      </c>
      <c r="J43" s="92">
        <f t="shared" si="28"/>
        <v>1.7117690933239605E-2</v>
      </c>
      <c r="K43" s="92">
        <f t="shared" si="28"/>
        <v>1.0821158385664975E-2</v>
      </c>
      <c r="L43" s="92">
        <f t="shared" si="28"/>
        <v>1.3598541985562519E-3</v>
      </c>
      <c r="M43" s="114">
        <f>(M37-L37)/L37</f>
        <v>3.6904598655442482E-2</v>
      </c>
      <c r="N43" s="114">
        <f>(N37-M37)/M37</f>
        <v>-2.3687178828173815E-3</v>
      </c>
      <c r="O43" s="114">
        <f>(O37-N37)/N37</f>
        <v>-1.0643540415237997E-2</v>
      </c>
      <c r="P43" s="114">
        <f>(P37-O37)/O37</f>
        <v>1.9431440259145411E-2</v>
      </c>
      <c r="Q43" s="114">
        <f t="shared" si="27"/>
        <v>4.1559982087765963E-2</v>
      </c>
      <c r="R43" s="114">
        <f t="shared" si="27"/>
        <v>-7.500364861224175E-2</v>
      </c>
      <c r="S43" s="114">
        <f t="shared" si="27"/>
        <v>5.1167436862068719E-2</v>
      </c>
    </row>
    <row r="44" spans="2:19" x14ac:dyDescent="0.3">
      <c r="B44" s="6"/>
      <c r="C44" s="6"/>
      <c r="D44" s="164"/>
      <c r="E44" s="164"/>
      <c r="F44" s="167"/>
      <c r="G44" s="59" t="s">
        <v>16</v>
      </c>
      <c r="H44" s="48" t="s">
        <v>34</v>
      </c>
      <c r="I44" s="92">
        <f t="shared" si="28"/>
        <v>4.733860978629325E-2</v>
      </c>
      <c r="J44" s="92">
        <f t="shared" si="28"/>
        <v>2.7784452019708056E-2</v>
      </c>
      <c r="K44" s="92">
        <f t="shared" si="28"/>
        <v>1.4155866766312556E-2</v>
      </c>
      <c r="L44" s="92">
        <f t="shared" si="28"/>
        <v>-2.1924108323368432E-3</v>
      </c>
      <c r="M44" s="114">
        <f t="shared" si="28"/>
        <v>1.5912440376470775E-2</v>
      </c>
      <c r="N44" s="114">
        <f t="shared" si="28"/>
        <v>-4.6827378497747386E-3</v>
      </c>
      <c r="O44" s="114">
        <f t="shared" si="28"/>
        <v>-6.9387948471085282E-3</v>
      </c>
      <c r="P44" s="114">
        <f t="shared" si="28"/>
        <v>3.3342982030725533E-2</v>
      </c>
      <c r="Q44" s="114">
        <f t="shared" si="28"/>
        <v>5.52780774667751E-2</v>
      </c>
      <c r="R44" s="114">
        <f t="shared" si="28"/>
        <v>-1.48514525722205E-2</v>
      </c>
      <c r="S44" s="114">
        <f t="shared" si="28"/>
        <v>2.2185672986440856E-2</v>
      </c>
    </row>
    <row r="45" spans="2:19" x14ac:dyDescent="0.3">
      <c r="B45" s="6"/>
      <c r="C45" s="6"/>
      <c r="D45" s="164"/>
      <c r="E45" s="164"/>
      <c r="F45" s="167"/>
      <c r="G45" s="59" t="s">
        <v>17</v>
      </c>
      <c r="H45" s="48" t="s">
        <v>34</v>
      </c>
      <c r="I45" s="92">
        <f t="shared" si="28"/>
        <v>5.5936798456913753E-2</v>
      </c>
      <c r="J45" s="92">
        <f t="shared" si="28"/>
        <v>4.0870526555687188E-2</v>
      </c>
      <c r="K45" s="92">
        <f t="shared" si="28"/>
        <v>1.2495989031910735E-2</v>
      </c>
      <c r="L45" s="92">
        <f t="shared" si="28"/>
        <v>1.0970184038493844E-2</v>
      </c>
      <c r="M45" s="114">
        <f t="shared" si="28"/>
        <v>1.8789853622027439E-2</v>
      </c>
      <c r="N45" s="114">
        <f t="shared" si="28"/>
        <v>-5.4092809492009509E-4</v>
      </c>
      <c r="O45" s="114">
        <f t="shared" si="28"/>
        <v>2.7702586346867778E-3</v>
      </c>
      <c r="P45" s="114">
        <f t="shared" si="28"/>
        <v>3.2259404401514605E-2</v>
      </c>
      <c r="Q45" s="114">
        <f t="shared" si="28"/>
        <v>5.7846838229474569E-2</v>
      </c>
      <c r="R45" s="114">
        <f t="shared" si="28"/>
        <v>-6.7332569259340641E-2</v>
      </c>
      <c r="S45" s="114">
        <f t="shared" si="28"/>
        <v>2.289133025461456E-2</v>
      </c>
    </row>
    <row r="46" spans="2:19" x14ac:dyDescent="0.3">
      <c r="B46" s="6"/>
      <c r="C46" s="6"/>
      <c r="D46" s="164"/>
      <c r="E46" s="164"/>
      <c r="F46" s="167"/>
      <c r="G46" s="59" t="s">
        <v>18</v>
      </c>
      <c r="H46" s="48" t="s">
        <v>34</v>
      </c>
      <c r="I46" s="92">
        <f t="shared" si="28"/>
        <v>4.6825679801656465E-2</v>
      </c>
      <c r="J46" s="92">
        <f t="shared" si="28"/>
        <v>2.183309094542097E-2</v>
      </c>
      <c r="K46" s="92">
        <f t="shared" si="28"/>
        <v>-2.4835020018079247E-3</v>
      </c>
      <c r="L46" s="92">
        <f t="shared" si="28"/>
        <v>8.3411098059568058E-3</v>
      </c>
      <c r="M46" s="114">
        <f t="shared" si="28"/>
        <v>1.2128613068690031E-2</v>
      </c>
      <c r="N46" s="114">
        <f t="shared" si="28"/>
        <v>-7.9729438525618836E-3</v>
      </c>
      <c r="O46" s="114">
        <f t="shared" si="28"/>
        <v>-4.0141283255325849E-3</v>
      </c>
      <c r="P46" s="114">
        <f t="shared" si="28"/>
        <v>3.7842441673481431E-3</v>
      </c>
      <c r="Q46" s="114">
        <f t="shared" si="28"/>
        <v>6.9932829528059084E-2</v>
      </c>
      <c r="R46" s="114">
        <f t="shared" si="28"/>
        <v>-3.0378899369298926E-2</v>
      </c>
      <c r="S46" s="114">
        <f t="shared" si="28"/>
        <v>1.0635647487056224E-5</v>
      </c>
    </row>
    <row r="47" spans="2:19" x14ac:dyDescent="0.3">
      <c r="B47" s="6"/>
      <c r="C47" s="6"/>
      <c r="D47" s="164"/>
      <c r="E47" s="174"/>
      <c r="F47" s="163"/>
      <c r="G47" s="60" t="s">
        <v>43</v>
      </c>
      <c r="H47" s="50" t="s">
        <v>34</v>
      </c>
      <c r="I47" s="90">
        <f t="shared" si="28"/>
        <v>4.9252961125261105E-2</v>
      </c>
      <c r="J47" s="90">
        <f t="shared" si="28"/>
        <v>2.8360329983997807E-2</v>
      </c>
      <c r="K47" s="90">
        <f t="shared" si="28"/>
        <v>8.8265397334382888E-3</v>
      </c>
      <c r="L47" s="90">
        <f t="shared" si="28"/>
        <v>2.953225621171369E-4</v>
      </c>
      <c r="M47" s="115">
        <f t="shared" si="28"/>
        <v>2.2255305469039494E-2</v>
      </c>
      <c r="N47" s="115">
        <f t="shared" ref="N47:S47" si="29">(N41-M41)/M41</f>
        <v>-8.8701430392744093E-4</v>
      </c>
      <c r="O47" s="115">
        <f t="shared" si="29"/>
        <v>-7.0773689741800263E-3</v>
      </c>
      <c r="P47" s="115">
        <f t="shared" si="29"/>
        <v>2.5621023253398427E-2</v>
      </c>
      <c r="Q47" s="115">
        <f t="shared" si="29"/>
        <v>4.7755062678660032E-2</v>
      </c>
      <c r="R47" s="115">
        <f t="shared" si="29"/>
        <v>-5.9908740568094775E-2</v>
      </c>
      <c r="S47" s="115">
        <f t="shared" si="29"/>
        <v>3.0859914886904725E-2</v>
      </c>
    </row>
    <row r="48" spans="2:19" ht="15" customHeight="1" x14ac:dyDescent="0.3">
      <c r="B48" s="6"/>
      <c r="C48" s="6"/>
      <c r="D48" s="164"/>
      <c r="E48" s="173" t="s">
        <v>65</v>
      </c>
      <c r="F48" s="162" t="s">
        <v>52</v>
      </c>
      <c r="G48" s="58" t="s">
        <v>15</v>
      </c>
      <c r="H48" s="70">
        <f>H36/'3.  Indexes'!G$21*'3.  Indexes'!$G$21</f>
        <v>13271345.990000002</v>
      </c>
      <c r="I48" s="46">
        <f>I36/'3.  Indexes'!H$21*'3.  Indexes'!$G$21</f>
        <v>13491248.816687439</v>
      </c>
      <c r="J48" s="46">
        <f>J36/'3.  Indexes'!I$21*'3.  Indexes'!$G$21</f>
        <v>13693836.335100543</v>
      </c>
      <c r="K48" s="46">
        <f>K36/'3.  Indexes'!J$21*'3.  Indexes'!$G$21</f>
        <v>13537392.687591363</v>
      </c>
      <c r="L48" s="47">
        <f>L36/'3.  Indexes'!K$21*'3.  Indexes'!$G$21</f>
        <v>13377859.965269135</v>
      </c>
      <c r="M48" s="73">
        <f>M36/'3.  Indexes'!L$21*'3.  Indexes'!$G$21</f>
        <v>13739608.783632709</v>
      </c>
      <c r="N48" s="73">
        <f>N36/'3.  Indexes'!M$21*'3.  Indexes'!$G$21</f>
        <v>14162333.360329444</v>
      </c>
      <c r="O48" s="73">
        <f>O36/'3.  Indexes'!N$21*'3.  Indexes'!$G$21</f>
        <v>13833094.661155498</v>
      </c>
      <c r="P48" s="73">
        <f>P36/'3.  Indexes'!O$21*'3.  Indexes'!$G$21</f>
        <v>13753396.083129473</v>
      </c>
      <c r="Q48" s="73">
        <f>Q36/'3.  Indexes'!P$21*'3.  Indexes'!$G$21</f>
        <v>12396884.370025534</v>
      </c>
      <c r="R48" s="73">
        <f>R36/'3.  Indexes'!Q$21*'3.  Indexes'!$G$21</f>
        <v>10964244.410577726</v>
      </c>
      <c r="S48" s="73">
        <f>S36/'3.  Indexes'!R$21*'3.  Indexes'!$G$21</f>
        <v>10677235.414159782</v>
      </c>
    </row>
    <row r="49" spans="2:19" x14ac:dyDescent="0.3">
      <c r="B49" s="6"/>
      <c r="C49" s="6"/>
      <c r="D49" s="164"/>
      <c r="E49" s="164"/>
      <c r="F49" s="167"/>
      <c r="G49" s="59" t="s">
        <v>19</v>
      </c>
      <c r="H49" s="71">
        <f>H37/'3.  Indexes'!G$21*'3.  Indexes'!$G$21</f>
        <v>27599010.540000003</v>
      </c>
      <c r="I49" s="48">
        <f>I37/'3.  Indexes'!H$21*'3.  Indexes'!$G$21</f>
        <v>27703272.592359509</v>
      </c>
      <c r="J49" s="48">
        <f>J37/'3.  Indexes'!I$21*'3.  Indexes'!$G$21</f>
        <v>27425369.593261406</v>
      </c>
      <c r="K49" s="48">
        <f>K37/'3.  Indexes'!J$21*'3.  Indexes'!$G$21</f>
        <v>27551117.251745258</v>
      </c>
      <c r="L49" s="49">
        <f>L37/'3.  Indexes'!K$21*'3.  Indexes'!$G$21</f>
        <v>27528229.242630094</v>
      </c>
      <c r="M49" s="74">
        <f>M37/'3.  Indexes'!L$21*'3.  Indexes'!$G$21</f>
        <v>29000660.09933722</v>
      </c>
      <c r="N49" s="74">
        <f>N37/'3.  Indexes'!M$21*'3.  Indexes'!$G$21</f>
        <v>29483827.727010701</v>
      </c>
      <c r="O49" s="74">
        <f>O37/'3.  Indexes'!N$21*'3.  Indexes'!$G$21</f>
        <v>28789522.417275336</v>
      </c>
      <c r="P49" s="74">
        <f>P37/'3.  Indexes'!O$21*'3.  Indexes'!$G$21</f>
        <v>28503962.482208077</v>
      </c>
      <c r="Q49" s="74">
        <f>Q37/'3.  Indexes'!P$21*'3.  Indexes'!$G$21</f>
        <v>25994593.72754512</v>
      </c>
      <c r="R49" s="74">
        <f>R37/'3.  Indexes'!Q$21*'3.  Indexes'!$G$21</f>
        <v>24156407.140192609</v>
      </c>
      <c r="S49" s="74">
        <f>S37/'3.  Indexes'!R$21*'3.  Indexes'!$G$21</f>
        <v>24137350.121073831</v>
      </c>
    </row>
    <row r="50" spans="2:19" x14ac:dyDescent="0.3">
      <c r="B50" s="6"/>
      <c r="C50" s="6"/>
      <c r="D50" s="164"/>
      <c r="E50" s="164"/>
      <c r="F50" s="167"/>
      <c r="G50" s="59" t="s">
        <v>16</v>
      </c>
      <c r="H50" s="71">
        <f>H38/'3.  Indexes'!G$21*'3.  Indexes'!$G$21</f>
        <v>25708643.23</v>
      </c>
      <c r="I50" s="48">
        <f>I38/'3.  Indexes'!H$21*'3.  Indexes'!$G$21</f>
        <v>25879683.067603305</v>
      </c>
      <c r="J50" s="48">
        <f>J38/'3.  Indexes'!I$21*'3.  Indexes'!$G$21</f>
        <v>25888757.201699413</v>
      </c>
      <c r="K50" s="48">
        <f>K38/'3.  Indexes'!J$21*'3.  Indexes'!$G$21</f>
        <v>26093258.211071212</v>
      </c>
      <c r="L50" s="49">
        <f>L38/'3.  Indexes'!K$21*'3.  Indexes'!$G$21</f>
        <v>25979093.916812818</v>
      </c>
      <c r="M50" s="74">
        <f>M38/'3.  Indexes'!L$21*'3.  Indexes'!$G$21</f>
        <v>26814585.305189125</v>
      </c>
      <c r="N50" s="74">
        <f>N38/'3.  Indexes'!M$21*'3.  Indexes'!$G$21</f>
        <v>27198098.626121286</v>
      </c>
      <c r="O50" s="74">
        <f>O38/'3.  Indexes'!N$21*'3.  Indexes'!$G$21</f>
        <v>26657066.923889473</v>
      </c>
      <c r="P50" s="74">
        <f>P38/'3.  Indexes'!O$21*'3.  Indexes'!$G$21</f>
        <v>26752822.633231603</v>
      </c>
      <c r="Q50" s="74">
        <f>Q38/'3.  Indexes'!P$21*'3.  Indexes'!$G$21</f>
        <v>24718951.044142526</v>
      </c>
      <c r="R50" s="74">
        <f>R38/'3.  Indexes'!Q$21*'3.  Indexes'!$G$21</f>
        <v>24464764.83991646</v>
      </c>
      <c r="S50" s="74">
        <f>S38/'3.  Indexes'!R$21*'3.  Indexes'!$G$21</f>
        <v>23771478.038064674</v>
      </c>
    </row>
    <row r="51" spans="2:19" x14ac:dyDescent="0.3">
      <c r="B51" s="6"/>
      <c r="C51" s="6"/>
      <c r="D51" s="164"/>
      <c r="E51" s="164"/>
      <c r="F51" s="167"/>
      <c r="G51" s="59" t="s">
        <v>17</v>
      </c>
      <c r="H51" s="71">
        <f>H39/'3.  Indexes'!G$21*'3.  Indexes'!$G$21</f>
        <v>12419390.439999999</v>
      </c>
      <c r="I51" s="48">
        <f>I39/'3.  Indexes'!H$21*'3.  Indexes'!$G$21</f>
        <v>12604652.808615813</v>
      </c>
      <c r="J51" s="48">
        <f>J39/'3.  Indexes'!I$21*'3.  Indexes'!$G$21</f>
        <v>12769615.019674206</v>
      </c>
      <c r="K51" s="48">
        <f>K39/'3.  Indexes'!J$21*'3.  Indexes'!$G$21</f>
        <v>12849419.793373516</v>
      </c>
      <c r="L51" s="49">
        <f>L39/'3.  Indexes'!K$21*'3.  Indexes'!$G$21</f>
        <v>12961962.194601187</v>
      </c>
      <c r="M51" s="74">
        <f>M39/'3.  Indexes'!L$21*'3.  Indexes'!$G$21</f>
        <v>13416714.178113261</v>
      </c>
      <c r="N51" s="74">
        <f>N39/'3.  Indexes'!M$21*'3.  Indexes'!$G$21</f>
        <v>13665235.0253284</v>
      </c>
      <c r="O51" s="74">
        <f>O39/'3.  Indexes'!N$21*'3.  Indexes'!$G$21</f>
        <v>13524348.459261466</v>
      </c>
      <c r="P51" s="74">
        <f>P39/'3.  Indexes'!O$21*'3.  Indexes'!$G$21</f>
        <v>13558696.94697414</v>
      </c>
      <c r="Q51" s="74">
        <f>Q39/'3.  Indexes'!P$21*'3.  Indexes'!$G$21</f>
        <v>12558398.42288731</v>
      </c>
      <c r="R51" s="74">
        <f>R39/'3.  Indexes'!Q$21*'3.  Indexes'!$G$21</f>
        <v>11767124.685429737</v>
      </c>
      <c r="S51" s="74">
        <f>S39/'3.  Indexes'!R$21*'3.  Indexes'!$G$21</f>
        <v>11441558.974772697</v>
      </c>
    </row>
    <row r="52" spans="2:19" x14ac:dyDescent="0.3">
      <c r="B52" s="6"/>
      <c r="C52" s="6"/>
      <c r="D52" s="164"/>
      <c r="E52" s="164"/>
      <c r="F52" s="167"/>
      <c r="G52" s="59" t="s">
        <v>18</v>
      </c>
      <c r="H52" s="71">
        <f>H40/'3.  Indexes'!G$21*'3.  Indexes'!$G$21</f>
        <v>4086690.91</v>
      </c>
      <c r="I52" s="48">
        <f>I40/'3.  Indexes'!H$21*'3.  Indexes'!$G$21</f>
        <v>4111864.9453707542</v>
      </c>
      <c r="J52" s="48">
        <f>J40/'3.  Indexes'!I$21*'3.  Indexes'!$G$21</f>
        <v>4089488.6760812346</v>
      </c>
      <c r="K52" s="48">
        <f>K40/'3.  Indexes'!J$21*'3.  Indexes'!$G$21</f>
        <v>4054165.7402243749</v>
      </c>
      <c r="L52" s="49">
        <f>L40/'3.  Indexes'!K$21*'3.  Indexes'!$G$21</f>
        <v>4079039.0045862691</v>
      </c>
      <c r="M52" s="74">
        <f>M40/'3.  Indexes'!L$21*'3.  Indexes'!$G$21</f>
        <v>4194540.2598430039</v>
      </c>
      <c r="N52" s="74">
        <f>N40/'3.  Indexes'!M$21*'3.  Indexes'!$G$21</f>
        <v>4240468.1679396573</v>
      </c>
      <c r="O52" s="74">
        <f>O40/'3.  Indexes'!N$21*'3.  Indexes'!$G$21</f>
        <v>4168355.8488529297</v>
      </c>
      <c r="P52" s="74">
        <f>P40/'3.  Indexes'!O$21*'3.  Indexes'!$G$21</f>
        <v>4063665.1587661793</v>
      </c>
      <c r="Q52" s="74">
        <f>Q40/'3.  Indexes'!P$21*'3.  Indexes'!$G$21</f>
        <v>3806869.0661896206</v>
      </c>
      <c r="R52" s="74">
        <f>R40/'3.  Indexes'!Q$21*'3.  Indexes'!$G$21</f>
        <v>3708337.7715213588</v>
      </c>
      <c r="S52" s="74">
        <f>S40/'3.  Indexes'!R$21*'3.  Indexes'!$G$21</f>
        <v>3525082.2455467526</v>
      </c>
    </row>
    <row r="53" spans="2:19" x14ac:dyDescent="0.3">
      <c r="B53" s="6"/>
      <c r="C53" s="6"/>
      <c r="D53" s="164"/>
      <c r="E53" s="164"/>
      <c r="F53" s="163"/>
      <c r="G53" s="60" t="s">
        <v>43</v>
      </c>
      <c r="H53" s="50">
        <f>H41/'3.  Indexes'!G$21*'3.  Indexes'!$G$21</f>
        <v>83085081.109999999</v>
      </c>
      <c r="I53" s="50">
        <f>I41/'3.  Indexes'!H$21*'3.  Indexes'!$G$21</f>
        <v>83790722.230636805</v>
      </c>
      <c r="J53" s="50">
        <f>J41/'3.  Indexes'!I$21*'3.  Indexes'!$G$21</f>
        <v>83867066.82581681</v>
      </c>
      <c r="K53" s="50">
        <f>K41/'3.  Indexes'!J$21*'3.  Indexes'!$G$21</f>
        <v>84085353.684005722</v>
      </c>
      <c r="L53" s="72">
        <f>L41/'3.  Indexes'!K$21*'3.  Indexes'!$G$21</f>
        <v>83926184.323899508</v>
      </c>
      <c r="M53" s="75">
        <f>M41/'3.  Indexes'!L$21*'3.  Indexes'!$G$21</f>
        <v>87166108.626115307</v>
      </c>
      <c r="N53" s="75">
        <f>N41/'3.  Indexes'!M$21*'3.  Indexes'!$G$21</f>
        <v>88749963.867237315</v>
      </c>
      <c r="O53" s="75">
        <f>O41/'3.  Indexes'!N$21*'3.  Indexes'!$G$21</f>
        <v>86972388.310434699</v>
      </c>
      <c r="P53" s="75">
        <f>P41/'3.  Indexes'!O$21*'3.  Indexes'!$G$21</f>
        <v>86632543.304309487</v>
      </c>
      <c r="Q53" s="75">
        <f>Q41/'3.  Indexes'!P$21*'3.  Indexes'!$G$21</f>
        <v>79475696.630790114</v>
      </c>
      <c r="R53" s="75">
        <f>R41/'3.  Indexes'!Q$21*'3.  Indexes'!$G$21</f>
        <v>75060878.847637877</v>
      </c>
      <c r="S53" s="75">
        <f>S41/'3.  Indexes'!R$21*'3.  Indexes'!$G$21</f>
        <v>73552704.793617755</v>
      </c>
    </row>
    <row r="54" spans="2:19" ht="15" customHeight="1" x14ac:dyDescent="0.3">
      <c r="B54" s="6"/>
      <c r="C54" s="6"/>
      <c r="D54" s="164"/>
      <c r="E54" s="164"/>
      <c r="F54" s="162" t="s">
        <v>48</v>
      </c>
      <c r="G54" s="58" t="s">
        <v>15</v>
      </c>
      <c r="H54" s="46" t="s">
        <v>34</v>
      </c>
      <c r="I54" s="91">
        <f>(I48-H48)/H48</f>
        <v>1.656974558971893E-2</v>
      </c>
      <c r="J54" s="91">
        <f t="shared" ref="J54:M54" si="30">(J48-I48)/I48</f>
        <v>1.5016216894800866E-2</v>
      </c>
      <c r="K54" s="91">
        <f t="shared" si="30"/>
        <v>-1.1424384203291369E-2</v>
      </c>
      <c r="L54" s="91">
        <f t="shared" si="30"/>
        <v>-1.1784597374386445E-2</v>
      </c>
      <c r="M54" s="110">
        <f t="shared" si="30"/>
        <v>2.704085850074121E-2</v>
      </c>
      <c r="N54" s="110">
        <f t="shared" ref="N54:S59" si="31">(N48-M48)/M48</f>
        <v>3.076685685550996E-2</v>
      </c>
      <c r="O54" s="110">
        <f t="shared" si="31"/>
        <v>-2.3247489717773965E-2</v>
      </c>
      <c r="P54" s="110">
        <f t="shared" si="31"/>
        <v>-5.7614423943634962E-3</v>
      </c>
      <c r="Q54" s="110">
        <f>(Q48-P48)/P48</f>
        <v>-9.8631036647588183E-2</v>
      </c>
      <c r="R54" s="110">
        <f>(R48-Q48)/Q48</f>
        <v>-0.11556451739695123</v>
      </c>
      <c r="S54" s="110">
        <f>(S48-R48)/R48</f>
        <v>-2.6176814896706629E-2</v>
      </c>
    </row>
    <row r="55" spans="2:19" x14ac:dyDescent="0.3">
      <c r="B55" s="6"/>
      <c r="C55" s="6"/>
      <c r="D55" s="164"/>
      <c r="E55" s="164"/>
      <c r="F55" s="167"/>
      <c r="G55" s="59" t="s">
        <v>19</v>
      </c>
      <c r="H55" s="48" t="s">
        <v>34</v>
      </c>
      <c r="I55" s="92">
        <f t="shared" ref="I55:M59" si="32">(I49-H49)/H49</f>
        <v>3.7777460249307357E-3</v>
      </c>
      <c r="J55" s="92">
        <f t="shared" si="32"/>
        <v>-1.0031414092743267E-2</v>
      </c>
      <c r="K55" s="92">
        <f t="shared" si="32"/>
        <v>4.5850852823055019E-3</v>
      </c>
      <c r="L55" s="92">
        <f t="shared" si="32"/>
        <v>-8.3074704034782367E-4</v>
      </c>
      <c r="M55" s="111">
        <f t="shared" si="32"/>
        <v>5.348803381900518E-2</v>
      </c>
      <c r="N55" s="111">
        <f t="shared" si="31"/>
        <v>1.6660573449654787E-2</v>
      </c>
      <c r="O55" s="111">
        <f t="shared" si="31"/>
        <v>-2.3548682897075089E-2</v>
      </c>
      <c r="P55" s="111">
        <f t="shared" si="31"/>
        <v>-9.9188840623457772E-3</v>
      </c>
      <c r="Q55" s="111">
        <f t="shared" si="31"/>
        <v>-8.8035786471066371E-2</v>
      </c>
      <c r="R55" s="111">
        <f t="shared" si="31"/>
        <v>-7.0714187981506318E-2</v>
      </c>
      <c r="S55" s="111">
        <f t="shared" si="31"/>
        <v>-7.8890122227946757E-4</v>
      </c>
    </row>
    <row r="56" spans="2:19" x14ac:dyDescent="0.3">
      <c r="B56" s="6"/>
      <c r="C56" s="6"/>
      <c r="D56" s="164"/>
      <c r="E56" s="164"/>
      <c r="F56" s="167"/>
      <c r="G56" s="59" t="s">
        <v>16</v>
      </c>
      <c r="H56" s="48" t="s">
        <v>34</v>
      </c>
      <c r="I56" s="92">
        <f t="shared" si="32"/>
        <v>6.6530091095478062E-3</v>
      </c>
      <c r="J56" s="92">
        <f t="shared" si="32"/>
        <v>3.506277133458236E-4</v>
      </c>
      <c r="K56" s="92">
        <f t="shared" si="32"/>
        <v>7.8992207999221548E-3</v>
      </c>
      <c r="L56" s="92">
        <f t="shared" si="32"/>
        <v>-4.3752410425292971E-3</v>
      </c>
      <c r="M56" s="111">
        <f t="shared" si="32"/>
        <v>3.2160143500447644E-2</v>
      </c>
      <c r="N56" s="111">
        <f t="shared" si="31"/>
        <v>1.4302414770440027E-2</v>
      </c>
      <c r="O56" s="111">
        <f t="shared" si="31"/>
        <v>-1.9892261943347825E-2</v>
      </c>
      <c r="P56" s="111">
        <f t="shared" si="31"/>
        <v>3.5921322332846521E-3</v>
      </c>
      <c r="Q56" s="111">
        <f t="shared" si="31"/>
        <v>-7.6024560734113303E-2</v>
      </c>
      <c r="R56" s="111">
        <f t="shared" si="31"/>
        <v>-1.0283049785249611E-2</v>
      </c>
      <c r="S56" s="111">
        <f t="shared" si="31"/>
        <v>-2.833817559205094E-2</v>
      </c>
    </row>
    <row r="57" spans="2:19" x14ac:dyDescent="0.3">
      <c r="B57" s="6"/>
      <c r="C57" s="6"/>
      <c r="D57" s="164"/>
      <c r="E57" s="164"/>
      <c r="F57" s="167"/>
      <c r="G57" s="59" t="s">
        <v>17</v>
      </c>
      <c r="H57" s="48" t="s">
        <v>34</v>
      </c>
      <c r="I57" s="92">
        <f t="shared" si="32"/>
        <v>1.4917186919184543E-2</v>
      </c>
      <c r="J57" s="92">
        <f t="shared" si="32"/>
        <v>1.3087406179536692E-2</v>
      </c>
      <c r="K57" s="92">
        <f t="shared" si="32"/>
        <v>6.2495833724316736E-3</v>
      </c>
      <c r="L57" s="92">
        <f t="shared" si="32"/>
        <v>8.7585589884541012E-3</v>
      </c>
      <c r="M57" s="111">
        <f t="shared" si="32"/>
        <v>3.5083575826311497E-2</v>
      </c>
      <c r="N57" s="111">
        <f t="shared" si="31"/>
        <v>1.8523227365203277E-2</v>
      </c>
      <c r="O57" s="111">
        <f t="shared" si="31"/>
        <v>-1.0309853127721676E-2</v>
      </c>
      <c r="P57" s="111">
        <f t="shared" si="31"/>
        <v>2.5397517533757435E-3</v>
      </c>
      <c r="Q57" s="111">
        <f t="shared" si="31"/>
        <v>-7.3775417209989591E-2</v>
      </c>
      <c r="R57" s="111">
        <f t="shared" si="31"/>
        <v>-6.3007535739230916E-2</v>
      </c>
      <c r="S57" s="111">
        <f t="shared" si="31"/>
        <v>-2.7667397037116546E-2</v>
      </c>
    </row>
    <row r="58" spans="2:19" x14ac:dyDescent="0.3">
      <c r="B58" s="6"/>
      <c r="C58" s="6"/>
      <c r="D58" s="164"/>
      <c r="E58" s="164"/>
      <c r="F58" s="167"/>
      <c r="G58" s="59" t="s">
        <v>18</v>
      </c>
      <c r="H58" s="48" t="s">
        <v>34</v>
      </c>
      <c r="I58" s="92">
        <f t="shared" si="32"/>
        <v>6.1600047385903418E-3</v>
      </c>
      <c r="J58" s="92">
        <f t="shared" si="32"/>
        <v>-5.4418784631317793E-3</v>
      </c>
      <c r="K58" s="92">
        <f t="shared" si="32"/>
        <v>-8.6374944778445945E-3</v>
      </c>
      <c r="L58" s="92">
        <f t="shared" si="32"/>
        <v>6.1352361880788898E-3</v>
      </c>
      <c r="M58" s="111">
        <f t="shared" si="32"/>
        <v>2.8315800640021069E-2</v>
      </c>
      <c r="N58" s="111">
        <f t="shared" si="31"/>
        <v>1.0949449820842208E-2</v>
      </c>
      <c r="O58" s="111">
        <f t="shared" si="31"/>
        <v>-1.7005744703364994E-2</v>
      </c>
      <c r="P58" s="111">
        <f t="shared" si="31"/>
        <v>-2.5115583669652306E-2</v>
      </c>
      <c r="Q58" s="111">
        <f t="shared" si="31"/>
        <v>-6.3193221523824519E-2</v>
      </c>
      <c r="R58" s="111">
        <f t="shared" si="31"/>
        <v>-2.5882501592544668E-2</v>
      </c>
      <c r="S58" s="111">
        <f t="shared" si="31"/>
        <v>-4.9417161344346726E-2</v>
      </c>
    </row>
    <row r="59" spans="2:19" x14ac:dyDescent="0.3">
      <c r="B59" s="6"/>
      <c r="C59" s="6"/>
      <c r="D59" s="164"/>
      <c r="E59" s="174"/>
      <c r="F59" s="163"/>
      <c r="G59" s="60" t="s">
        <v>43</v>
      </c>
      <c r="H59" s="50" t="s">
        <v>34</v>
      </c>
      <c r="I59" s="90">
        <f t="shared" si="32"/>
        <v>8.4929943042671707E-3</v>
      </c>
      <c r="J59" s="90">
        <f t="shared" si="32"/>
        <v>9.1113422999104538E-4</v>
      </c>
      <c r="K59" s="90">
        <f t="shared" si="32"/>
        <v>2.6027720588138775E-3</v>
      </c>
      <c r="L59" s="90">
        <f t="shared" si="32"/>
        <v>-1.8929498792902295E-3</v>
      </c>
      <c r="M59" s="112">
        <f t="shared" si="32"/>
        <v>3.8604451379700963E-2</v>
      </c>
      <c r="N59" s="112">
        <f t="shared" si="31"/>
        <v>1.8170539744015578E-2</v>
      </c>
      <c r="O59" s="112">
        <f t="shared" si="31"/>
        <v>-2.0029028512752109E-2</v>
      </c>
      <c r="P59" s="112">
        <f t="shared" si="31"/>
        <v>-3.9075045853884877E-3</v>
      </c>
      <c r="Q59" s="112">
        <f t="shared" si="31"/>
        <v>-8.2611526806732449E-2</v>
      </c>
      <c r="R59" s="112">
        <f t="shared" si="31"/>
        <v>-5.5549280727435223E-2</v>
      </c>
      <c r="S59" s="112">
        <f t="shared" si="31"/>
        <v>-2.0092677799329859E-2</v>
      </c>
    </row>
    <row r="60" spans="2:19" ht="15" customHeight="1" x14ac:dyDescent="0.3">
      <c r="B60" s="6"/>
      <c r="C60" s="6"/>
      <c r="D60" s="164"/>
      <c r="E60" s="173" t="s">
        <v>66</v>
      </c>
      <c r="F60" s="162" t="s">
        <v>52</v>
      </c>
      <c r="G60" s="58" t="s">
        <v>15</v>
      </c>
      <c r="H60" s="70">
        <f>H36/'3.  Indexes'!G$23*'3.  Indexes'!$G$23</f>
        <v>13271345.99</v>
      </c>
      <c r="I60" s="70">
        <f>I36/'3.  Indexes'!H$23*'3.  Indexes'!$G$23</f>
        <v>13557787.313769367</v>
      </c>
      <c r="J60" s="70">
        <f>J36/'3.  Indexes'!I$23*'3.  Indexes'!$G$23</f>
        <v>13748487.295820018</v>
      </c>
      <c r="K60" s="70">
        <f>K36/'3.  Indexes'!J$23*'3.  Indexes'!$G$23</f>
        <v>13525355.849417999</v>
      </c>
      <c r="L60" s="70">
        <f>L36/'3.  Indexes'!K$23*'3.  Indexes'!$G$23</f>
        <v>13349879.230521228</v>
      </c>
      <c r="M60" s="73">
        <f>M36/'3.  Indexes'!L$23*'3.  Indexes'!$G$23</f>
        <v>13420144.197522299</v>
      </c>
      <c r="N60" s="73">
        <f>N36/'3.  Indexes'!M$23*'3.  Indexes'!$G$23</f>
        <v>13311582.987559529</v>
      </c>
      <c r="O60" s="73">
        <f>O36/'3.  Indexes'!N$23*'3.  Indexes'!$G$23</f>
        <v>12849265.800398143</v>
      </c>
      <c r="P60" s="73">
        <f>P36/'3.  Indexes'!O$23*'3.  Indexes'!$G$23</f>
        <v>12926037.289567767</v>
      </c>
      <c r="Q60" s="73">
        <f>Q36/'3.  Indexes'!P$23*'3.  Indexes'!$G$23</f>
        <v>13115018.561323907</v>
      </c>
      <c r="R60" s="73">
        <f>R36/'3.  Indexes'!Q$23*'3.  Indexes'!$G$23</f>
        <v>11475258.726382881</v>
      </c>
      <c r="S60" s="73">
        <f>S36/'3.  Indexes'!R$23*'3.  Indexes'!$G$23</f>
        <v>11476332.827217175</v>
      </c>
    </row>
    <row r="61" spans="2:19" x14ac:dyDescent="0.3">
      <c r="B61" s="6"/>
      <c r="C61" s="6"/>
      <c r="D61" s="164"/>
      <c r="E61" s="164"/>
      <c r="F61" s="167"/>
      <c r="G61" s="59" t="s">
        <v>19</v>
      </c>
      <c r="H61" s="71">
        <f>H37/'3.  Indexes'!G$23*'3.  Indexes'!$G$23</f>
        <v>27599010.539999999</v>
      </c>
      <c r="I61" s="71">
        <f>I37/'3.  Indexes'!H$23*'3.  Indexes'!$G$23</f>
        <v>27839904.430345226</v>
      </c>
      <c r="J61" s="71">
        <f>J37/'3.  Indexes'!I$23*'3.  Indexes'!$G$23</f>
        <v>27534821.959981799</v>
      </c>
      <c r="K61" s="71">
        <f>K37/'3.  Indexes'!J$23*'3.  Indexes'!$G$23</f>
        <v>27526620.042606998</v>
      </c>
      <c r="L61" s="71">
        <f>L37/'3.  Indexes'!K$23*'3.  Indexes'!$G$23</f>
        <v>27470652.015590992</v>
      </c>
      <c r="M61" s="74">
        <f>M37/'3.  Indexes'!L$23*'3.  Indexes'!$G$23</f>
        <v>28326355.319524281</v>
      </c>
      <c r="N61" s="74">
        <f>N37/'3.  Indexes'!M$23*'3.  Indexes'!$G$23</f>
        <v>27712694.624064535</v>
      </c>
      <c r="O61" s="74">
        <f>O37/'3.  Indexes'!N$23*'3.  Indexes'!$G$23</f>
        <v>26741971.68944924</v>
      </c>
      <c r="P61" s="74">
        <f>P37/'3.  Indexes'!O$23*'3.  Indexes'!$G$23</f>
        <v>26789258.428862605</v>
      </c>
      <c r="Q61" s="74">
        <f>Q37/'3.  Indexes'!P$23*'3.  Indexes'!$G$23</f>
        <v>27500424.223939586</v>
      </c>
      <c r="R61" s="74">
        <f>R37/'3.  Indexes'!Q$23*'3.  Indexes'!$G$23</f>
        <v>25282273.12828999</v>
      </c>
      <c r="S61" s="74">
        <f>S37/'3.  Indexes'!R$23*'3.  Indexes'!$G$23</f>
        <v>25943819.051620346</v>
      </c>
    </row>
    <row r="62" spans="2:19" x14ac:dyDescent="0.3">
      <c r="B62" s="6"/>
      <c r="C62" s="6"/>
      <c r="D62" s="164"/>
      <c r="E62" s="164"/>
      <c r="F62" s="167"/>
      <c r="G62" s="59" t="s">
        <v>16</v>
      </c>
      <c r="H62" s="71">
        <f>H38/'3.  Indexes'!G$23*'3.  Indexes'!$G$23</f>
        <v>25708643.229999997</v>
      </c>
      <c r="I62" s="71">
        <f>I38/'3.  Indexes'!H$23*'3.  Indexes'!$G$23</f>
        <v>26007321.008291565</v>
      </c>
      <c r="J62" s="71">
        <f>J38/'3.  Indexes'!I$23*'3.  Indexes'!$G$23</f>
        <v>25992077.076297265</v>
      </c>
      <c r="K62" s="71">
        <f>K38/'3.  Indexes'!J$23*'3.  Indexes'!$G$23</f>
        <v>26070057.264348999</v>
      </c>
      <c r="L62" s="71">
        <f>L38/'3.  Indexes'!K$23*'3.  Indexes'!$G$23</f>
        <v>25924756.815231211</v>
      </c>
      <c r="M62" s="74">
        <f>M38/'3.  Indexes'!L$23*'3.  Indexes'!$G$23</f>
        <v>26191109.736769076</v>
      </c>
      <c r="N62" s="74">
        <f>N38/'3.  Indexes'!M$23*'3.  Indexes'!$G$23</f>
        <v>25564272.338030908</v>
      </c>
      <c r="O62" s="74">
        <f>O38/'3.  Indexes'!N$23*'3.  Indexes'!$G$23</f>
        <v>24761179.385686796</v>
      </c>
      <c r="P62" s="74">
        <f>P38/'3.  Indexes'!O$23*'3.  Indexes'!$G$23</f>
        <v>25143461.358066149</v>
      </c>
      <c r="Q62" s="74">
        <f>Q38/'3.  Indexes'!P$23*'3.  Indexes'!$G$23</f>
        <v>26150885.342146534</v>
      </c>
      <c r="R62" s="74">
        <f>R38/'3.  Indexes'!Q$23*'3.  Indexes'!$G$23</f>
        <v>25605002.56153664</v>
      </c>
      <c r="S62" s="74">
        <f>S38/'3.  Indexes'!R$23*'3.  Indexes'!$G$23</f>
        <v>25550564.652524497</v>
      </c>
    </row>
    <row r="63" spans="2:19" x14ac:dyDescent="0.3">
      <c r="B63" s="6"/>
      <c r="C63" s="6"/>
      <c r="D63" s="164"/>
      <c r="E63" s="164"/>
      <c r="F63" s="167"/>
      <c r="G63" s="59" t="s">
        <v>17</v>
      </c>
      <c r="H63" s="71">
        <f>H39/'3.  Indexes'!G$23*'3.  Indexes'!$G$23</f>
        <v>12419390.439999998</v>
      </c>
      <c r="I63" s="71">
        <f>I39/'3.  Indexes'!H$23*'3.  Indexes'!$G$23</f>
        <v>12666818.63666632</v>
      </c>
      <c r="J63" s="71">
        <f>J39/'3.  Indexes'!I$23*'3.  Indexes'!$G$23</f>
        <v>12820577.490070777</v>
      </c>
      <c r="K63" s="71">
        <f>K39/'3.  Indexes'!J$23*'3.  Indexes'!$G$23</f>
        <v>12837994.669625999</v>
      </c>
      <c r="L63" s="71">
        <f>L39/'3.  Indexes'!K$23*'3.  Indexes'!$G$23</f>
        <v>12934851.339283437</v>
      </c>
      <c r="M63" s="74">
        <f>M39/'3.  Indexes'!L$23*'3.  Indexes'!$G$23</f>
        <v>13104757.330624379</v>
      </c>
      <c r="N63" s="74">
        <f>N39/'3.  Indexes'!M$23*'3.  Indexes'!$G$23</f>
        <v>12844346.016716883</v>
      </c>
      <c r="O63" s="74">
        <f>O39/'3.  Indexes'!N$23*'3.  Indexes'!$G$23</f>
        <v>12562478.056211017</v>
      </c>
      <c r="P63" s="74">
        <f>P39/'3.  Indexes'!O$23*'3.  Indexes'!$G$23</f>
        <v>12743050.609115977</v>
      </c>
      <c r="Q63" s="74">
        <f>Q39/'3.  Indexes'!P$23*'3.  Indexes'!$G$23</f>
        <v>13285888.897609254</v>
      </c>
      <c r="R63" s="74">
        <f>R39/'3.  Indexes'!Q$23*'3.  Indexes'!$G$23</f>
        <v>12315559.118751712</v>
      </c>
      <c r="S63" s="74">
        <f>S39/'3.  Indexes'!R$23*'3.  Indexes'!$G$23</f>
        <v>12297859.301911632</v>
      </c>
    </row>
    <row r="64" spans="2:19" x14ac:dyDescent="0.3">
      <c r="B64" s="6"/>
      <c r="C64" s="6"/>
      <c r="D64" s="164"/>
      <c r="E64" s="164"/>
      <c r="F64" s="167"/>
      <c r="G64" s="59" t="s">
        <v>18</v>
      </c>
      <c r="H64" s="71">
        <f>H40/'3.  Indexes'!G$23*'3.  Indexes'!$G$23</f>
        <v>4086690.91</v>
      </c>
      <c r="I64" s="71">
        <f>I40/'3.  Indexes'!H$23*'3.  Indexes'!$G$23</f>
        <v>4132144.5590215242</v>
      </c>
      <c r="J64" s="71">
        <f>J40/'3.  Indexes'!I$23*'3.  Indexes'!$G$23</f>
        <v>4105809.4849130437</v>
      </c>
      <c r="K64" s="71">
        <f>K40/'3.  Indexes'!J$23*'3.  Indexes'!$G$23</f>
        <v>4050560.9591510003</v>
      </c>
      <c r="L64" s="71">
        <f>L40/'3.  Indexes'!K$23*'3.  Indexes'!$G$23</f>
        <v>4070507.4077008171</v>
      </c>
      <c r="M64" s="74">
        <f>M40/'3.  Indexes'!L$23*'3.  Indexes'!$G$23</f>
        <v>4097011.4954410307</v>
      </c>
      <c r="N64" s="74">
        <f>N40/'3.  Indexes'!M$23*'3.  Indexes'!$G$23</f>
        <v>3985737.5537953153</v>
      </c>
      <c r="O64" s="74">
        <f>O40/'3.  Indexes'!N$23*'3.  Indexes'!$G$23</f>
        <v>3871896.6048108833</v>
      </c>
      <c r="P64" s="74">
        <f>P40/'3.  Indexes'!O$23*'3.  Indexes'!$G$23</f>
        <v>3819208.510904518</v>
      </c>
      <c r="Q64" s="74">
        <f>Q40/'3.  Indexes'!P$23*'3.  Indexes'!$G$23</f>
        <v>4027395.6724421596</v>
      </c>
      <c r="R64" s="74">
        <f>R40/'3.  Indexes'!Q$23*'3.  Indexes'!$G$23</f>
        <v>3881173.5473510358</v>
      </c>
      <c r="S64" s="74">
        <f>S40/'3.  Indexes'!R$23*'3.  Indexes'!$G$23</f>
        <v>3788903.730600392</v>
      </c>
    </row>
    <row r="65" spans="2:19" x14ac:dyDescent="0.3">
      <c r="B65" s="6"/>
      <c r="C65" s="6"/>
      <c r="D65" s="164"/>
      <c r="E65" s="164"/>
      <c r="F65" s="163"/>
      <c r="G65" s="60" t="s">
        <v>43</v>
      </c>
      <c r="H65" s="50">
        <f>H41/'3.  Indexes'!G$23*'3.  Indexes'!$G$23</f>
        <v>83085081.109999999</v>
      </c>
      <c r="I65" s="50">
        <f>I41/'3.  Indexes'!H$23*'3.  Indexes'!$G$23</f>
        <v>84203975.948093995</v>
      </c>
      <c r="J65" s="50">
        <f>J41/'3.  Indexes'!I$23*'3.  Indexes'!$G$23</f>
        <v>84201773.307082921</v>
      </c>
      <c r="K65" s="50">
        <f>K41/'3.  Indexes'!J$23*'3.  Indexes'!$G$23</f>
        <v>84010588.785151005</v>
      </c>
      <c r="L65" s="50">
        <f>L41/'3.  Indexes'!K$23*'3.  Indexes'!$G$23</f>
        <v>83750646.80832769</v>
      </c>
      <c r="M65" s="75">
        <f>M41/'3.  Indexes'!L$23*'3.  Indexes'!$G$23</f>
        <v>85139378.079881057</v>
      </c>
      <c r="N65" s="75">
        <f>N41/'3.  Indexes'!M$23*'3.  Indexes'!$G$23</f>
        <v>83418634.422976002</v>
      </c>
      <c r="O65" s="75">
        <f>O41/'3.  Indexes'!N$23*'3.  Indexes'!$G$23</f>
        <v>80786791.53655608</v>
      </c>
      <c r="P65" s="75">
        <f>P41/'3.  Indexes'!O$23*'3.  Indexes'!$G$23</f>
        <v>81421016.19651702</v>
      </c>
      <c r="Q65" s="75">
        <f>Q41/'3.  Indexes'!P$23*'3.  Indexes'!$G$23</f>
        <v>84079612.697461441</v>
      </c>
      <c r="R65" s="75">
        <f>R41/'3.  Indexes'!Q$23*'3.  Indexes'!$G$23</f>
        <v>78559267.082312241</v>
      </c>
      <c r="S65" s="75">
        <f>S41/'3.  Indexes'!R$23*'3.  Indexes'!$G$23</f>
        <v>79057479.563874051</v>
      </c>
    </row>
    <row r="66" spans="2:19" ht="15" customHeight="1" x14ac:dyDescent="0.3">
      <c r="B66" s="6"/>
      <c r="C66" s="6"/>
      <c r="D66" s="164"/>
      <c r="E66" s="164"/>
      <c r="F66" s="162" t="s">
        <v>48</v>
      </c>
      <c r="G66" s="58" t="s">
        <v>15</v>
      </c>
      <c r="H66" s="46" t="s">
        <v>34</v>
      </c>
      <c r="I66" s="91">
        <f>(I60-H60)/H60</f>
        <v>2.1583441798985633E-2</v>
      </c>
      <c r="J66" s="91">
        <f t="shared" ref="J66:M66" si="33">(J60-I60)/I60</f>
        <v>1.4065715712841704E-2</v>
      </c>
      <c r="K66" s="91">
        <f t="shared" si="33"/>
        <v>-1.6229527045485071E-2</v>
      </c>
      <c r="L66" s="91">
        <f t="shared" si="33"/>
        <v>-1.2973900343207757E-2</v>
      </c>
      <c r="M66" s="110">
        <f t="shared" si="33"/>
        <v>5.263341022623453E-3</v>
      </c>
      <c r="N66" s="110">
        <f t="shared" ref="N66:S66" si="34">(N60-M60)/M60</f>
        <v>-8.089422018491688E-3</v>
      </c>
      <c r="O66" s="110">
        <f t="shared" si="34"/>
        <v>-3.4730443974503193E-2</v>
      </c>
      <c r="P66" s="110">
        <f t="shared" si="34"/>
        <v>5.974776330585743E-3</v>
      </c>
      <c r="Q66" s="110">
        <f t="shared" si="34"/>
        <v>1.4620201653654664E-2</v>
      </c>
      <c r="R66" s="110">
        <f t="shared" si="34"/>
        <v>-0.12502916616349027</v>
      </c>
      <c r="S66" s="110">
        <f t="shared" si="34"/>
        <v>9.3601448115833327E-5</v>
      </c>
    </row>
    <row r="67" spans="2:19" x14ac:dyDescent="0.3">
      <c r="B67" s="6"/>
      <c r="C67" s="6"/>
      <c r="D67" s="164"/>
      <c r="E67" s="164"/>
      <c r="F67" s="167"/>
      <c r="G67" s="59" t="s">
        <v>19</v>
      </c>
      <c r="H67" s="48" t="s">
        <v>34</v>
      </c>
      <c r="I67" s="92">
        <f t="shared" ref="I67:S71" si="35">(I61-H61)/H61</f>
        <v>8.728352416695985E-3</v>
      </c>
      <c r="J67" s="92">
        <f t="shared" si="35"/>
        <v>-1.0958459686050144E-2</v>
      </c>
      <c r="K67" s="92">
        <f t="shared" si="35"/>
        <v>-2.9787435657732913E-4</v>
      </c>
      <c r="L67" s="92">
        <f t="shared" si="35"/>
        <v>-2.0332328098900797E-3</v>
      </c>
      <c r="M67" s="111">
        <f t="shared" si="35"/>
        <v>3.1149726750119865E-2</v>
      </c>
      <c r="N67" s="111">
        <f t="shared" si="35"/>
        <v>-2.1663948239637198E-2</v>
      </c>
      <c r="O67" s="111">
        <f t="shared" si="35"/>
        <v>-3.5028096249159424E-2</v>
      </c>
      <c r="P67" s="111">
        <f t="shared" si="35"/>
        <v>1.7682592728202687E-3</v>
      </c>
      <c r="Q67" s="111">
        <f t="shared" si="35"/>
        <v>2.6546677167844816E-2</v>
      </c>
      <c r="R67" s="111">
        <f t="shared" si="35"/>
        <v>-8.0658795573002762E-2</v>
      </c>
      <c r="S67" s="111">
        <f t="shared" si="35"/>
        <v>2.6166394136060037E-2</v>
      </c>
    </row>
    <row r="68" spans="2:19" x14ac:dyDescent="0.3">
      <c r="B68" s="6"/>
      <c r="C68" s="6"/>
      <c r="D68" s="164"/>
      <c r="E68" s="164"/>
      <c r="F68" s="167"/>
      <c r="G68" s="59" t="s">
        <v>16</v>
      </c>
      <c r="H68" s="48" t="s">
        <v>34</v>
      </c>
      <c r="I68" s="92">
        <f t="shared" si="35"/>
        <v>1.1617796225941411E-2</v>
      </c>
      <c r="J68" s="92">
        <f t="shared" si="35"/>
        <v>-5.8614003300994815E-4</v>
      </c>
      <c r="K68" s="92">
        <f t="shared" si="35"/>
        <v>3.0001522318832278E-3</v>
      </c>
      <c r="L68" s="92">
        <f t="shared" si="35"/>
        <v>-5.5734610647168257E-3</v>
      </c>
      <c r="M68" s="111">
        <f t="shared" si="35"/>
        <v>1.02740759898422E-2</v>
      </c>
      <c r="N68" s="111">
        <f t="shared" si="35"/>
        <v>-2.3933212644982587E-2</v>
      </c>
      <c r="O68" s="111">
        <f t="shared" si="35"/>
        <v>-3.141466112256143E-2</v>
      </c>
      <c r="P68" s="111">
        <f t="shared" si="35"/>
        <v>1.5438762686737412E-2</v>
      </c>
      <c r="Q68" s="111">
        <f t="shared" si="35"/>
        <v>4.0067036504391182E-2</v>
      </c>
      <c r="R68" s="111">
        <f t="shared" si="35"/>
        <v>-2.0874351803688764E-2</v>
      </c>
      <c r="S68" s="111">
        <f t="shared" si="35"/>
        <v>-2.1260653609118628E-3</v>
      </c>
    </row>
    <row r="69" spans="2:19" x14ac:dyDescent="0.3">
      <c r="B69" s="6"/>
      <c r="C69" s="6"/>
      <c r="D69" s="164"/>
      <c r="E69" s="164"/>
      <c r="F69" s="167"/>
      <c r="G69" s="59" t="s">
        <v>17</v>
      </c>
      <c r="H69" s="48" t="s">
        <v>34</v>
      </c>
      <c r="I69" s="92">
        <f t="shared" si="35"/>
        <v>1.992273275099021E-2</v>
      </c>
      <c r="J69" s="92">
        <f t="shared" si="35"/>
        <v>1.2138711211935637E-2</v>
      </c>
      <c r="K69" s="92">
        <f t="shared" si="35"/>
        <v>1.3585331525597479E-3</v>
      </c>
      <c r="L69" s="92">
        <f t="shared" si="35"/>
        <v>7.5445326275601883E-3</v>
      </c>
      <c r="M69" s="111">
        <f t="shared" si="35"/>
        <v>1.3135519449298527E-2</v>
      </c>
      <c r="N69" s="111">
        <f t="shared" si="35"/>
        <v>-1.9871509814145431E-2</v>
      </c>
      <c r="O69" s="111">
        <f t="shared" si="35"/>
        <v>-2.1944905574718641E-2</v>
      </c>
      <c r="P69" s="111">
        <f t="shared" si="35"/>
        <v>1.4373959667589855E-2</v>
      </c>
      <c r="Q69" s="111">
        <f t="shared" si="35"/>
        <v>4.2598770509861127E-2</v>
      </c>
      <c r="R69" s="111">
        <f t="shared" si="35"/>
        <v>-7.3034614871132136E-2</v>
      </c>
      <c r="S69" s="111">
        <f t="shared" si="35"/>
        <v>-1.4371914964973651E-3</v>
      </c>
    </row>
    <row r="70" spans="2:19" x14ac:dyDescent="0.3">
      <c r="B70" s="6"/>
      <c r="C70" s="6"/>
      <c r="D70" s="164"/>
      <c r="E70" s="164"/>
      <c r="F70" s="167"/>
      <c r="G70" s="59" t="s">
        <v>18</v>
      </c>
      <c r="H70" s="48" t="s">
        <v>34</v>
      </c>
      <c r="I70" s="92">
        <f t="shared" si="35"/>
        <v>1.1122360369926778E-2</v>
      </c>
      <c r="J70" s="92">
        <f t="shared" si="35"/>
        <v>-6.3732218784515416E-3</v>
      </c>
      <c r="K70" s="92">
        <f t="shared" si="35"/>
        <v>-1.3456183479787916E-2</v>
      </c>
      <c r="L70" s="92">
        <f t="shared" si="35"/>
        <v>4.924366958298447E-3</v>
      </c>
      <c r="M70" s="111">
        <f t="shared" si="35"/>
        <v>6.5112491111235108E-3</v>
      </c>
      <c r="N70" s="111">
        <f t="shared" si="35"/>
        <v>-2.7159782629249639E-2</v>
      </c>
      <c r="O70" s="111">
        <f t="shared" si="35"/>
        <v>-2.8562078523215843E-2</v>
      </c>
      <c r="P70" s="111">
        <f t="shared" si="35"/>
        <v>-1.3607825643096894E-2</v>
      </c>
      <c r="Q70" s="111">
        <f t="shared" si="35"/>
        <v>5.4510551320576077E-2</v>
      </c>
      <c r="R70" s="111">
        <f t="shared" si="35"/>
        <v>-3.6306868503550013E-2</v>
      </c>
      <c r="S70" s="111">
        <f t="shared" si="35"/>
        <v>-2.3773689999927839E-2</v>
      </c>
    </row>
    <row r="71" spans="2:19" x14ac:dyDescent="0.3">
      <c r="B71" s="6"/>
      <c r="C71" s="6"/>
      <c r="D71" s="174"/>
      <c r="E71" s="174"/>
      <c r="F71" s="163"/>
      <c r="G71" s="60" t="s">
        <v>43</v>
      </c>
      <c r="H71" s="50" t="s">
        <v>34</v>
      </c>
      <c r="I71" s="90">
        <f t="shared" si="35"/>
        <v>1.3466856180986836E-2</v>
      </c>
      <c r="J71" s="90">
        <f t="shared" si="35"/>
        <v>-2.6158396753521038E-5</v>
      </c>
      <c r="K71" s="90">
        <f t="shared" si="35"/>
        <v>-2.2705522036295918E-3</v>
      </c>
      <c r="L71" s="90">
        <f t="shared" si="35"/>
        <v>-3.0941573030524951E-3</v>
      </c>
      <c r="M71" s="112">
        <f t="shared" si="35"/>
        <v>1.6581737866832567E-2</v>
      </c>
      <c r="N71" s="112">
        <f t="shared" si="35"/>
        <v>-2.0210902354614181E-2</v>
      </c>
      <c r="O71" s="112">
        <f t="shared" si="35"/>
        <v>-3.1549819828925817E-2</v>
      </c>
      <c r="P71" s="112">
        <f t="shared" si="35"/>
        <v>7.8505984443503173E-3</v>
      </c>
      <c r="Q71" s="112">
        <f t="shared" si="35"/>
        <v>3.2652460324588142E-2</v>
      </c>
      <c r="R71" s="112">
        <f>(R65-Q65)/Q65</f>
        <v>-6.5656173215411021E-2</v>
      </c>
      <c r="S71" s="112">
        <f>(S65-R65)/R65</f>
        <v>6.341867739674766E-3</v>
      </c>
    </row>
    <row r="72" spans="2:19" ht="16.2" x14ac:dyDescent="0.3">
      <c r="B72" s="6"/>
      <c r="C72" s="6"/>
      <c r="D72" s="103" t="s">
        <v>67</v>
      </c>
      <c r="E72" s="102"/>
      <c r="F72" s="102"/>
      <c r="G72" s="61"/>
      <c r="H72" s="116"/>
      <c r="I72" s="117"/>
      <c r="J72" s="117"/>
      <c r="K72" s="117"/>
      <c r="L72" s="117"/>
      <c r="M72" s="118"/>
      <c r="N72" s="118"/>
      <c r="O72" s="118"/>
      <c r="P72" s="6"/>
      <c r="Q72" s="5"/>
      <c r="R72" s="5"/>
      <c r="S72" s="5"/>
    </row>
    <row r="73" spans="2:19" x14ac:dyDescent="0.3">
      <c r="B73" s="6"/>
      <c r="C73" s="6"/>
      <c r="D73" s="119" t="s">
        <v>68</v>
      </c>
      <c r="E73" s="102"/>
      <c r="F73" s="102"/>
      <c r="G73" s="61"/>
      <c r="H73" s="116"/>
      <c r="I73" s="117"/>
      <c r="J73" s="117"/>
      <c r="K73" s="117"/>
      <c r="L73" s="117"/>
      <c r="M73" s="118"/>
      <c r="N73" s="118"/>
      <c r="O73" s="118"/>
      <c r="P73" s="6"/>
      <c r="Q73" s="5"/>
      <c r="R73" s="5"/>
      <c r="S73" s="5"/>
    </row>
    <row r="74" spans="2:19" ht="16.2" x14ac:dyDescent="0.3">
      <c r="B74" s="6"/>
      <c r="C74" s="6"/>
      <c r="D74" s="103" t="s">
        <v>70</v>
      </c>
      <c r="E74" s="102"/>
      <c r="F74" s="102"/>
      <c r="G74" s="61"/>
      <c r="H74" s="116"/>
      <c r="I74" s="117"/>
      <c r="J74" s="117"/>
      <c r="K74" s="117"/>
      <c r="L74" s="117"/>
      <c r="M74" s="118"/>
      <c r="N74" s="118"/>
      <c r="O74" s="118"/>
      <c r="P74" s="6"/>
      <c r="Q74" s="5"/>
      <c r="R74" s="5"/>
      <c r="S74" s="5"/>
    </row>
    <row r="75" spans="2:19" x14ac:dyDescent="0.3">
      <c r="B75" s="6"/>
      <c r="C75" s="6"/>
      <c r="D75" s="119" t="s">
        <v>69</v>
      </c>
      <c r="E75" s="102"/>
      <c r="F75" s="102"/>
      <c r="G75" s="61"/>
      <c r="H75" s="116"/>
      <c r="I75" s="117"/>
      <c r="J75" s="117"/>
      <c r="K75" s="117"/>
      <c r="L75" s="117"/>
      <c r="M75" s="118"/>
      <c r="N75" s="118"/>
      <c r="O75" s="118"/>
      <c r="P75" s="6"/>
      <c r="Q75" s="5"/>
      <c r="R75" s="5"/>
      <c r="S75" s="5"/>
    </row>
    <row r="76" spans="2:19" ht="16.2" x14ac:dyDescent="0.3">
      <c r="B76" s="6"/>
      <c r="C76" s="6"/>
      <c r="D76" s="103" t="s">
        <v>72</v>
      </c>
      <c r="E76" s="102"/>
      <c r="F76" s="102"/>
      <c r="G76" s="61"/>
      <c r="H76" s="116"/>
      <c r="I76" s="117"/>
      <c r="J76" s="117"/>
      <c r="K76" s="117"/>
      <c r="L76" s="117"/>
      <c r="M76" s="118"/>
      <c r="N76" s="118"/>
      <c r="O76" s="118"/>
      <c r="P76" s="6"/>
      <c r="Q76" s="5"/>
      <c r="R76" s="5"/>
      <c r="S76" s="5"/>
    </row>
    <row r="77" spans="2:19" x14ac:dyDescent="0.3">
      <c r="B77" s="6"/>
      <c r="C77" s="6"/>
      <c r="D77" s="119" t="s">
        <v>71</v>
      </c>
      <c r="E77" s="102"/>
      <c r="F77" s="102"/>
      <c r="G77" s="61"/>
      <c r="H77" s="116"/>
      <c r="I77" s="117"/>
      <c r="J77" s="117"/>
      <c r="K77" s="117"/>
      <c r="L77" s="117"/>
      <c r="M77" s="118"/>
      <c r="N77" s="118"/>
      <c r="O77" s="118"/>
      <c r="P77" s="6"/>
      <c r="Q77" s="5"/>
      <c r="R77" s="5"/>
      <c r="S77" s="5"/>
    </row>
    <row r="78" spans="2:19" x14ac:dyDescent="0.3">
      <c r="B78" s="6"/>
      <c r="C78" s="6"/>
      <c r="D78" s="6"/>
      <c r="E78" s="6"/>
      <c r="F78" s="61"/>
      <c r="G78" s="61"/>
      <c r="H78" s="62"/>
      <c r="I78" s="62"/>
      <c r="J78" s="62"/>
      <c r="K78" s="63"/>
      <c r="L78" s="64"/>
      <c r="M78" s="6"/>
      <c r="N78" s="6"/>
      <c r="O78" s="6"/>
      <c r="P78" s="6"/>
      <c r="Q78" s="5"/>
      <c r="R78" s="5"/>
      <c r="S78" s="5"/>
    </row>
    <row r="79" spans="2:19" ht="24" customHeight="1" x14ac:dyDescent="0.3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5"/>
      <c r="S79" s="157"/>
    </row>
  </sheetData>
  <sheetProtection algorithmName="SHA-512" hashValue="7cDw4anoySUNX3i7ZXchDJjnapg7e5/Mm0uPNhQWPftu0jfX01Gp+KrXWkCWGnEXlesAWjGaBpUuIQcVxD+GQw==" saltValue="UyZOYsaYBqMVqXeuamN3fQ==" spinCount="100000" sheet="1" objects="1" scenarios="1"/>
  <mergeCells count="22">
    <mergeCell ref="E18:F23"/>
    <mergeCell ref="D24:D35"/>
    <mergeCell ref="E24:F29"/>
    <mergeCell ref="E30:F35"/>
    <mergeCell ref="D36:D71"/>
    <mergeCell ref="E36:E47"/>
    <mergeCell ref="F36:F41"/>
    <mergeCell ref="F42:F47"/>
    <mergeCell ref="E48:E59"/>
    <mergeCell ref="D6:D23"/>
    <mergeCell ref="F48:F53"/>
    <mergeCell ref="F54:F59"/>
    <mergeCell ref="E60:E71"/>
    <mergeCell ref="F60:F65"/>
    <mergeCell ref="F66:F71"/>
    <mergeCell ref="B2:S2"/>
    <mergeCell ref="Q3:R3"/>
    <mergeCell ref="G4:G5"/>
    <mergeCell ref="D4:F5"/>
    <mergeCell ref="E12:F17"/>
    <mergeCell ref="E6:F11"/>
    <mergeCell ref="H4:Q4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" manualBreakCount="1">
    <brk id="41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B1:R12"/>
  <sheetViews>
    <sheetView topLeftCell="H1" workbookViewId="0">
      <selection activeCell="L23" sqref="L23"/>
    </sheetView>
  </sheetViews>
  <sheetFormatPr baseColWidth="10" defaultColWidth="9.109375" defaultRowHeight="14.4" x14ac:dyDescent="0.3"/>
  <cols>
    <col min="1" max="1" width="2" style="8" customWidth="1"/>
    <col min="2" max="2" width="7.33203125" style="8" customWidth="1"/>
    <col min="3" max="3" width="49.88671875" style="8" bestFit="1" customWidth="1"/>
    <col min="4" max="4" width="37.33203125" style="8" customWidth="1"/>
    <col min="5" max="17" width="16" style="8" customWidth="1"/>
    <col min="18" max="24" width="2.6640625" style="8" customWidth="1"/>
    <col min="25" max="16384" width="9.109375" style="8"/>
  </cols>
  <sheetData>
    <row r="1" spans="2:18" ht="9" customHeight="1" x14ac:dyDescent="0.3"/>
    <row r="2" spans="2:18" ht="23.25" customHeight="1" x14ac:dyDescent="0.3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8" x14ac:dyDescent="0.3">
      <c r="B3" s="1"/>
      <c r="C3" s="41"/>
      <c r="D3" s="185">
        <v>2015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05"/>
      <c r="R3" s="37"/>
    </row>
    <row r="4" spans="2:18" ht="14.4" customHeight="1" x14ac:dyDescent="0.3">
      <c r="B4" s="1"/>
      <c r="C4" s="51"/>
      <c r="D4" s="30"/>
      <c r="E4" s="38" t="s">
        <v>23</v>
      </c>
      <c r="F4" s="39" t="s">
        <v>24</v>
      </c>
      <c r="G4" s="39" t="s">
        <v>25</v>
      </c>
      <c r="H4" s="39" t="s">
        <v>26</v>
      </c>
      <c r="I4" s="39" t="s">
        <v>25</v>
      </c>
      <c r="J4" s="39" t="s">
        <v>23</v>
      </c>
      <c r="K4" s="39" t="s">
        <v>23</v>
      </c>
      <c r="L4" s="39" t="s">
        <v>26</v>
      </c>
      <c r="M4" s="39" t="s">
        <v>27</v>
      </c>
      <c r="N4" s="39" t="s">
        <v>28</v>
      </c>
      <c r="O4" s="39" t="s">
        <v>29</v>
      </c>
      <c r="P4" s="40" t="s">
        <v>30</v>
      </c>
      <c r="Q4" s="40" t="s">
        <v>58</v>
      </c>
      <c r="R4" s="37"/>
    </row>
    <row r="5" spans="2:18" ht="14.25" customHeight="1" x14ac:dyDescent="0.3">
      <c r="B5" s="1"/>
      <c r="C5" s="58" t="s">
        <v>41</v>
      </c>
      <c r="D5" s="58" t="s">
        <v>15</v>
      </c>
      <c r="E5" s="57">
        <v>1205910.01</v>
      </c>
      <c r="F5" s="79">
        <v>1175475.79</v>
      </c>
      <c r="G5" s="79">
        <v>1271528.3400000001</v>
      </c>
      <c r="H5" s="79">
        <v>1198009.6299999999</v>
      </c>
      <c r="I5" s="79">
        <v>1125506.6399999999</v>
      </c>
      <c r="J5" s="79">
        <v>1315546.3400000001</v>
      </c>
      <c r="K5" s="79">
        <v>1140321</v>
      </c>
      <c r="L5" s="79">
        <v>1122242.19</v>
      </c>
      <c r="M5" s="79">
        <v>1263240.25</v>
      </c>
      <c r="N5" s="79">
        <v>1272741</v>
      </c>
      <c r="O5" s="79">
        <v>1165666</v>
      </c>
      <c r="P5" s="80">
        <v>1321189</v>
      </c>
      <c r="Q5" s="80">
        <v>14577377</v>
      </c>
      <c r="R5" s="37"/>
    </row>
    <row r="6" spans="2:18" ht="14.25" customHeight="1" x14ac:dyDescent="0.3">
      <c r="B6" s="1"/>
      <c r="C6" s="59" t="s">
        <v>41</v>
      </c>
      <c r="D6" s="59" t="s">
        <v>19</v>
      </c>
      <c r="E6" s="54">
        <v>2657016.63</v>
      </c>
      <c r="F6" s="55">
        <v>2408084.48</v>
      </c>
      <c r="G6" s="55">
        <v>2782940.08</v>
      </c>
      <c r="H6" s="55">
        <v>2506982.4500000002</v>
      </c>
      <c r="I6" s="55">
        <v>2599207.02</v>
      </c>
      <c r="J6" s="55">
        <v>2852805.34</v>
      </c>
      <c r="K6" s="55">
        <v>2144314</v>
      </c>
      <c r="L6" s="55">
        <v>2124145.67</v>
      </c>
      <c r="M6" s="55">
        <v>2767363.85</v>
      </c>
      <c r="N6" s="55">
        <v>2809142</v>
      </c>
      <c r="O6" s="55">
        <v>2381954</v>
      </c>
      <c r="P6" s="56">
        <v>2735011</v>
      </c>
      <c r="Q6" s="56">
        <v>30768966</v>
      </c>
      <c r="R6" s="37"/>
    </row>
    <row r="7" spans="2:18" ht="14.25" customHeight="1" x14ac:dyDescent="0.3">
      <c r="B7" s="1"/>
      <c r="C7" s="59" t="s">
        <v>41</v>
      </c>
      <c r="D7" s="59" t="s">
        <v>16</v>
      </c>
      <c r="E7" s="54">
        <v>2507126.87</v>
      </c>
      <c r="F7" s="55">
        <v>2246354.13</v>
      </c>
      <c r="G7" s="55">
        <v>2555642.73</v>
      </c>
      <c r="H7" s="55">
        <v>2249108.0699999998</v>
      </c>
      <c r="I7" s="55">
        <v>2322396.86</v>
      </c>
      <c r="J7" s="55">
        <v>2512169.4700000002</v>
      </c>
      <c r="K7" s="55">
        <v>2087253</v>
      </c>
      <c r="L7" s="55">
        <v>2109774.0099999998</v>
      </c>
      <c r="M7" s="55">
        <v>2545476.4700000002</v>
      </c>
      <c r="N7" s="55">
        <v>2572464</v>
      </c>
      <c r="O7" s="55">
        <v>2279026</v>
      </c>
      <c r="P7" s="56">
        <v>2462804</v>
      </c>
      <c r="Q7" s="56">
        <v>28449596</v>
      </c>
      <c r="R7" s="37"/>
    </row>
    <row r="8" spans="2:18" ht="14.25" customHeight="1" x14ac:dyDescent="0.3">
      <c r="B8" s="1"/>
      <c r="C8" s="59" t="s">
        <v>41</v>
      </c>
      <c r="D8" s="59" t="s">
        <v>17</v>
      </c>
      <c r="E8" s="54">
        <v>1244378.67</v>
      </c>
      <c r="F8" s="55">
        <v>1147206.78</v>
      </c>
      <c r="G8" s="55">
        <v>1281280.6000000001</v>
      </c>
      <c r="H8" s="55">
        <v>1152295.2</v>
      </c>
      <c r="I8" s="55">
        <v>1126652.3400000001</v>
      </c>
      <c r="J8" s="55">
        <v>1263453.73</v>
      </c>
      <c r="K8" s="55">
        <v>1073311</v>
      </c>
      <c r="L8" s="55">
        <v>1013995.99</v>
      </c>
      <c r="M8" s="55">
        <v>1290919.01</v>
      </c>
      <c r="N8" s="55">
        <v>1277653</v>
      </c>
      <c r="O8" s="55">
        <v>1155905</v>
      </c>
      <c r="P8" s="56">
        <v>1207742</v>
      </c>
      <c r="Q8" s="56">
        <v>14234794</v>
      </c>
      <c r="R8" s="37"/>
    </row>
    <row r="9" spans="2:18" ht="14.25" customHeight="1" x14ac:dyDescent="0.3">
      <c r="B9" s="1"/>
      <c r="C9" s="59" t="s">
        <v>41</v>
      </c>
      <c r="D9" s="59" t="s">
        <v>18</v>
      </c>
      <c r="E9" s="54">
        <v>393698.65</v>
      </c>
      <c r="F9" s="55">
        <v>357980.62</v>
      </c>
      <c r="G9" s="55">
        <v>401782.55</v>
      </c>
      <c r="H9" s="55">
        <v>365237.64</v>
      </c>
      <c r="I9" s="55">
        <v>362445.9</v>
      </c>
      <c r="J9" s="55">
        <v>401474.76</v>
      </c>
      <c r="K9" s="55">
        <v>314010</v>
      </c>
      <c r="L9" s="55">
        <v>309507.53000000003</v>
      </c>
      <c r="M9" s="55">
        <v>391408.95</v>
      </c>
      <c r="N9" s="55">
        <v>400595</v>
      </c>
      <c r="O9" s="55">
        <v>363120</v>
      </c>
      <c r="P9" s="56">
        <v>389039</v>
      </c>
      <c r="Q9" s="56">
        <v>4450301</v>
      </c>
      <c r="R9" s="37"/>
    </row>
    <row r="10" spans="2:18" ht="14.25" customHeight="1" x14ac:dyDescent="0.3">
      <c r="B10" s="1"/>
      <c r="C10" s="60" t="s">
        <v>41</v>
      </c>
      <c r="D10" s="60" t="s">
        <v>43</v>
      </c>
      <c r="E10" s="81">
        <v>8008130.8300000001</v>
      </c>
      <c r="F10" s="82">
        <v>7335101.8000000007</v>
      </c>
      <c r="G10" s="82">
        <v>8293174.2999999998</v>
      </c>
      <c r="H10" s="82">
        <v>7471632.9900000002</v>
      </c>
      <c r="I10" s="82">
        <v>7536208.7599999998</v>
      </c>
      <c r="J10" s="82">
        <v>8345449.6400000006</v>
      </c>
      <c r="K10" s="82">
        <v>6759210</v>
      </c>
      <c r="L10" s="82">
        <v>6679665.3899999997</v>
      </c>
      <c r="M10" s="82">
        <v>8258408.5300000003</v>
      </c>
      <c r="N10" s="82">
        <v>8332595</v>
      </c>
      <c r="O10" s="82">
        <v>7345672</v>
      </c>
      <c r="P10" s="83">
        <v>8115786</v>
      </c>
      <c r="Q10" s="83">
        <v>92481034</v>
      </c>
      <c r="R10" s="37"/>
    </row>
    <row r="11" spans="2:18" x14ac:dyDescent="0.3">
      <c r="B11" s="1"/>
      <c r="C11" s="36"/>
      <c r="D11" s="31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"/>
      <c r="Q11" s="1"/>
      <c r="R11" s="1"/>
    </row>
    <row r="12" spans="2:18" ht="24.75" customHeight="1" x14ac:dyDescent="0.3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</sheetData>
  <mergeCells count="3">
    <mergeCell ref="B2:R2"/>
    <mergeCell ref="D3:P3"/>
    <mergeCell ref="B12:R12"/>
  </mergeCells>
  <pageMargins left="0.7" right="0.7" top="0.75" bottom="0.75" header="0.3" footer="0.3"/>
  <pageSetup paperSize="9" scale="4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R12"/>
  <sheetViews>
    <sheetView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P23" sqref="P23"/>
    </sheetView>
  </sheetViews>
  <sheetFormatPr baseColWidth="10" defaultColWidth="9.109375" defaultRowHeight="14.4" x14ac:dyDescent="0.3"/>
  <cols>
    <col min="1" max="1" width="2" style="8" customWidth="1"/>
    <col min="2" max="2" width="7.33203125" style="8" customWidth="1"/>
    <col min="3" max="3" width="49.88671875" style="8" bestFit="1" customWidth="1"/>
    <col min="4" max="4" width="37.33203125" style="8" customWidth="1"/>
    <col min="5" max="17" width="16" style="8" customWidth="1"/>
    <col min="18" max="24" width="2.6640625" style="8" customWidth="1"/>
    <col min="25" max="16384" width="9.109375" style="8"/>
  </cols>
  <sheetData>
    <row r="1" spans="2:18" ht="9" customHeight="1" x14ac:dyDescent="0.3"/>
    <row r="2" spans="2:18" ht="23.25" customHeight="1" x14ac:dyDescent="0.3">
      <c r="B2" s="184" t="s">
        <v>35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2:18" x14ac:dyDescent="0.3">
      <c r="B3" s="1"/>
      <c r="C3" s="41"/>
      <c r="D3" s="185">
        <v>2015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05"/>
      <c r="R3" s="37"/>
    </row>
    <row r="4" spans="2:18" ht="14.4" customHeight="1" x14ac:dyDescent="0.3">
      <c r="B4" s="1"/>
      <c r="C4" s="51"/>
      <c r="D4" s="30"/>
      <c r="E4" s="38" t="s">
        <v>23</v>
      </c>
      <c r="F4" s="39" t="s">
        <v>24</v>
      </c>
      <c r="G4" s="39" t="s">
        <v>25</v>
      </c>
      <c r="H4" s="39" t="s">
        <v>26</v>
      </c>
      <c r="I4" s="39" t="s">
        <v>25</v>
      </c>
      <c r="J4" s="39" t="s">
        <v>23</v>
      </c>
      <c r="K4" s="39" t="s">
        <v>23</v>
      </c>
      <c r="L4" s="39" t="s">
        <v>26</v>
      </c>
      <c r="M4" s="39" t="s">
        <v>27</v>
      </c>
      <c r="N4" s="39" t="s">
        <v>28</v>
      </c>
      <c r="O4" s="39" t="s">
        <v>29</v>
      </c>
      <c r="P4" s="40" t="s">
        <v>30</v>
      </c>
      <c r="Q4" s="40" t="s">
        <v>58</v>
      </c>
      <c r="R4" s="37"/>
    </row>
    <row r="5" spans="2:18" ht="14.25" customHeight="1" x14ac:dyDescent="0.3">
      <c r="B5" s="1"/>
      <c r="C5" s="58" t="s">
        <v>41</v>
      </c>
      <c r="D5" s="58" t="s">
        <v>15</v>
      </c>
      <c r="E5" s="57">
        <v>1213962.21</v>
      </c>
      <c r="F5" s="79">
        <v>1231323.8999999999</v>
      </c>
      <c r="G5" s="79">
        <v>1244653.27</v>
      </c>
      <c r="H5" s="79">
        <v>1237704.94</v>
      </c>
      <c r="I5" s="79">
        <v>1190209.56</v>
      </c>
      <c r="J5" s="79">
        <v>1324589.3799999999</v>
      </c>
      <c r="K5" s="79">
        <v>1157273.74</v>
      </c>
      <c r="L5" s="79">
        <v>1189948</v>
      </c>
      <c r="M5" s="79">
        <v>1263380</v>
      </c>
      <c r="N5" s="79">
        <v>1209858</v>
      </c>
      <c r="O5" s="79">
        <v>1176147</v>
      </c>
      <c r="P5" s="80">
        <v>1305581</v>
      </c>
      <c r="Q5" s="80">
        <v>14744631</v>
      </c>
      <c r="R5" s="37"/>
    </row>
    <row r="6" spans="2:18" ht="14.25" customHeight="1" x14ac:dyDescent="0.3">
      <c r="B6" s="1"/>
      <c r="C6" s="59" t="s">
        <v>41</v>
      </c>
      <c r="D6" s="59" t="s">
        <v>19</v>
      </c>
      <c r="E6" s="54">
        <v>2591890.02</v>
      </c>
      <c r="F6" s="55">
        <v>2508747.67</v>
      </c>
      <c r="G6" s="55">
        <v>2550937.5099999998</v>
      </c>
      <c r="H6" s="55">
        <v>2573217.7200000002</v>
      </c>
      <c r="I6" s="55">
        <v>2601117.5099999998</v>
      </c>
      <c r="J6" s="55">
        <v>2860144.56</v>
      </c>
      <c r="K6" s="55">
        <v>2078935.63</v>
      </c>
      <c r="L6" s="55">
        <v>2263666</v>
      </c>
      <c r="M6" s="55">
        <v>2748571</v>
      </c>
      <c r="N6" s="55">
        <v>2701711</v>
      </c>
      <c r="O6" s="55">
        <v>2489336</v>
      </c>
      <c r="P6" s="56">
        <v>2727809</v>
      </c>
      <c r="Q6" s="56">
        <v>30696083</v>
      </c>
      <c r="R6" s="37"/>
    </row>
    <row r="7" spans="2:18" ht="14.25" customHeight="1" x14ac:dyDescent="0.3">
      <c r="B7" s="1"/>
      <c r="C7" s="59" t="s">
        <v>41</v>
      </c>
      <c r="D7" s="59" t="s">
        <v>16</v>
      </c>
      <c r="E7" s="54">
        <v>2441976.59</v>
      </c>
      <c r="F7" s="55">
        <v>2341494.19</v>
      </c>
      <c r="G7" s="55">
        <v>2497544.37</v>
      </c>
      <c r="H7" s="55">
        <v>2379970.9</v>
      </c>
      <c r="I7" s="55">
        <v>2394478.7999999998</v>
      </c>
      <c r="J7" s="55">
        <v>2506662.4500000002</v>
      </c>
      <c r="K7" s="55">
        <v>1955192.76</v>
      </c>
      <c r="L7" s="55">
        <v>2092952</v>
      </c>
      <c r="M7" s="55">
        <v>2473483</v>
      </c>
      <c r="N7" s="55">
        <v>2475265</v>
      </c>
      <c r="O7" s="55">
        <v>2308088</v>
      </c>
      <c r="P7" s="56">
        <v>2449265</v>
      </c>
      <c r="Q7" s="56">
        <v>28316374</v>
      </c>
      <c r="R7" s="37"/>
    </row>
    <row r="8" spans="2:18" ht="14.25" customHeight="1" x14ac:dyDescent="0.3">
      <c r="B8" s="1"/>
      <c r="C8" s="59" t="s">
        <v>41</v>
      </c>
      <c r="D8" s="59" t="s">
        <v>17</v>
      </c>
      <c r="E8" s="54">
        <v>1204080.19</v>
      </c>
      <c r="F8" s="55">
        <v>1191043.27</v>
      </c>
      <c r="G8" s="55">
        <v>1252678.81</v>
      </c>
      <c r="H8" s="55">
        <v>1194825.6599999999</v>
      </c>
      <c r="I8" s="55">
        <v>1196238.1599999999</v>
      </c>
      <c r="J8" s="55">
        <v>1255939.8899999999</v>
      </c>
      <c r="K8" s="55">
        <v>1015965.69</v>
      </c>
      <c r="L8" s="55">
        <v>1060146</v>
      </c>
      <c r="M8" s="55">
        <v>1251085</v>
      </c>
      <c r="N8" s="55">
        <v>1218180</v>
      </c>
      <c r="O8" s="55">
        <v>1157338</v>
      </c>
      <c r="P8" s="56">
        <v>1229573</v>
      </c>
      <c r="Q8" s="56">
        <v>14227094</v>
      </c>
      <c r="R8" s="37"/>
    </row>
    <row r="9" spans="2:18" ht="14.25" customHeight="1" x14ac:dyDescent="0.3">
      <c r="B9" s="1"/>
      <c r="C9" s="59" t="s">
        <v>41</v>
      </c>
      <c r="D9" s="59" t="s">
        <v>18</v>
      </c>
      <c r="E9" s="54">
        <v>382737.31</v>
      </c>
      <c r="F9" s="55">
        <v>375174.04</v>
      </c>
      <c r="G9" s="55">
        <v>390981.82</v>
      </c>
      <c r="H9" s="55">
        <v>370989.21</v>
      </c>
      <c r="I9" s="55">
        <v>376652.16</v>
      </c>
      <c r="J9" s="55">
        <v>394891.85</v>
      </c>
      <c r="K9" s="55">
        <v>300464.3</v>
      </c>
      <c r="L9" s="55">
        <v>311704</v>
      </c>
      <c r="M9" s="55">
        <v>384846</v>
      </c>
      <c r="N9" s="55">
        <v>377667</v>
      </c>
      <c r="O9" s="55">
        <v>360560</v>
      </c>
      <c r="P9" s="56">
        <v>388153</v>
      </c>
      <c r="Q9" s="56">
        <v>4414819</v>
      </c>
      <c r="R9" s="37"/>
    </row>
    <row r="10" spans="2:18" ht="14.25" customHeight="1" x14ac:dyDescent="0.3">
      <c r="B10" s="1"/>
      <c r="C10" s="60" t="s">
        <v>41</v>
      </c>
      <c r="D10" s="60" t="s">
        <v>43</v>
      </c>
      <c r="E10" s="81">
        <v>7834646.3199999994</v>
      </c>
      <c r="F10" s="82">
        <v>7647783.0699999994</v>
      </c>
      <c r="G10" s="82">
        <v>7936795.7800000012</v>
      </c>
      <c r="H10" s="82">
        <v>7756708.4300000006</v>
      </c>
      <c r="I10" s="82">
        <v>7758696.1899999995</v>
      </c>
      <c r="J10" s="82">
        <v>8342228.1299999999</v>
      </c>
      <c r="K10" s="82">
        <v>6507832.1200000001</v>
      </c>
      <c r="L10" s="82">
        <v>6918416</v>
      </c>
      <c r="M10" s="82">
        <v>8121365</v>
      </c>
      <c r="N10" s="82">
        <v>7982682</v>
      </c>
      <c r="O10" s="82">
        <v>7491468</v>
      </c>
      <c r="P10" s="83">
        <v>8100381</v>
      </c>
      <c r="Q10" s="83">
        <v>92399002</v>
      </c>
      <c r="R10" s="37"/>
    </row>
    <row r="11" spans="2:18" x14ac:dyDescent="0.3">
      <c r="B11" s="1"/>
      <c r="C11" s="36"/>
      <c r="D11" s="31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"/>
      <c r="Q11" s="1"/>
      <c r="R11" s="1"/>
    </row>
    <row r="12" spans="2:18" ht="24.75" customHeight="1" x14ac:dyDescent="0.3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</sheetData>
  <mergeCells count="3">
    <mergeCell ref="B2:R2"/>
    <mergeCell ref="D3:P3"/>
    <mergeCell ref="B12:R12"/>
  </mergeCells>
  <pageMargins left="0.7" right="0.7" top="0.75" bottom="0.75" header="0.3" footer="0.3"/>
  <pageSetup paperSize="9" scale="4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B1:BM27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6" sqref="J16"/>
    </sheetView>
  </sheetViews>
  <sheetFormatPr baseColWidth="10" defaultColWidth="9.109375" defaultRowHeight="14.4" x14ac:dyDescent="0.3"/>
  <cols>
    <col min="1" max="1" width="1.44140625" style="8" customWidth="1"/>
    <col min="2" max="2" width="3.6640625" style="8" customWidth="1"/>
    <col min="3" max="3" width="38.6640625" style="8" customWidth="1"/>
    <col min="4" max="11" width="10.109375" style="8" customWidth="1"/>
    <col min="12" max="13" width="9.6640625" style="8" bestFit="1" customWidth="1"/>
    <col min="14" max="14" width="9.6640625" style="8" customWidth="1"/>
    <col min="15" max="18" width="9.6640625" style="8" bestFit="1" customWidth="1"/>
    <col min="19" max="27" width="9.6640625" style="8" customWidth="1"/>
    <col min="28" max="28" width="8.44140625" style="8" customWidth="1"/>
    <col min="29" max="16384" width="9.109375" style="8"/>
  </cols>
  <sheetData>
    <row r="1" spans="2:65" ht="7.5" customHeight="1" x14ac:dyDescent="0.3"/>
    <row r="2" spans="2:65" ht="22.95" customHeight="1" x14ac:dyDescent="0.3">
      <c r="B2" s="184" t="s">
        <v>31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</row>
    <row r="3" spans="2:6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x14ac:dyDescent="0.3">
      <c r="B4" s="1"/>
      <c r="C4" s="42" t="s">
        <v>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x14ac:dyDescent="0.3">
      <c r="B5" s="1"/>
      <c r="C5" s="20" t="s">
        <v>5</v>
      </c>
      <c r="D5" s="125">
        <v>40148</v>
      </c>
      <c r="E5" s="125">
        <v>40330</v>
      </c>
      <c r="F5" s="125">
        <v>40513</v>
      </c>
      <c r="G5" s="125">
        <v>40695</v>
      </c>
      <c r="H5" s="124">
        <v>40878</v>
      </c>
      <c r="I5" s="124">
        <v>41061</v>
      </c>
      <c r="J5" s="124">
        <v>41091</v>
      </c>
      <c r="K5" s="124">
        <v>41244</v>
      </c>
      <c r="L5" s="124">
        <v>41426</v>
      </c>
      <c r="M5" s="124">
        <v>41609</v>
      </c>
      <c r="N5" s="124">
        <v>41640</v>
      </c>
      <c r="O5" s="124">
        <v>41791</v>
      </c>
      <c r="P5" s="124">
        <v>41974</v>
      </c>
      <c r="Q5" s="124">
        <v>42156</v>
      </c>
      <c r="R5" s="124">
        <v>42339</v>
      </c>
      <c r="S5" s="124">
        <v>42522</v>
      </c>
      <c r="T5" s="124">
        <v>42705</v>
      </c>
      <c r="U5" s="124">
        <v>42887</v>
      </c>
      <c r="V5" s="124">
        <v>43070</v>
      </c>
      <c r="W5" s="124">
        <v>43252</v>
      </c>
      <c r="X5" s="124">
        <v>43435</v>
      </c>
      <c r="Y5" s="124">
        <v>43617</v>
      </c>
      <c r="Z5" s="124">
        <v>43800</v>
      </c>
      <c r="AA5" s="124">
        <v>43831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2:65" x14ac:dyDescent="0.3">
      <c r="B6" s="1"/>
      <c r="C6" s="21" t="s">
        <v>3</v>
      </c>
      <c r="D6" s="37">
        <v>2.9134000000000002</v>
      </c>
      <c r="E6" s="37">
        <v>2.9538000000000002</v>
      </c>
      <c r="F6" s="37">
        <v>3.0347</v>
      </c>
      <c r="G6" s="37">
        <v>3.0731999999999999</v>
      </c>
      <c r="H6" s="37">
        <v>3.1395</v>
      </c>
      <c r="I6" s="37">
        <v>3.2199</v>
      </c>
      <c r="J6" s="37">
        <v>3.1394000000000002</v>
      </c>
      <c r="K6" s="37">
        <v>3.1457000000000002</v>
      </c>
      <c r="L6" s="37">
        <v>3.1840999999999999</v>
      </c>
      <c r="M6" s="37">
        <v>3.1614</v>
      </c>
      <c r="N6" s="37">
        <v>3.1690999999999998</v>
      </c>
      <c r="O6" s="37">
        <v>3.1778</v>
      </c>
      <c r="P6" s="37">
        <v>3.1655000000000002</v>
      </c>
      <c r="Q6" s="37">
        <v>3.0935999999999999</v>
      </c>
      <c r="R6" s="37">
        <v>3.0893000000000002</v>
      </c>
      <c r="S6" s="37">
        <v>3.0417000000000001</v>
      </c>
      <c r="T6" s="37">
        <v>3.0802</v>
      </c>
      <c r="U6" s="37">
        <v>3.1158000000000001</v>
      </c>
      <c r="V6" s="37">
        <v>3.1671999999999998</v>
      </c>
      <c r="W6" s="37">
        <v>3.1922000000000001</v>
      </c>
      <c r="X6" s="37">
        <v>3.2532999999999999</v>
      </c>
      <c r="Y6" s="37">
        <v>3.6516000000000002</v>
      </c>
      <c r="Z6" s="37">
        <v>3.6516000000000002</v>
      </c>
      <c r="AA6" s="37">
        <v>3.6347999999999998</v>
      </c>
      <c r="AB6" s="1">
        <v>3.8237999999999999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2:65" x14ac:dyDescent="0.3">
      <c r="B7" s="1"/>
      <c r="C7" s="22" t="s">
        <v>4</v>
      </c>
      <c r="D7" s="18">
        <f t="shared" ref="D7:P7" si="0">IF(D6="","",((D6/$D$6)*100))</f>
        <v>100</v>
      </c>
      <c r="E7" s="18">
        <f t="shared" si="0"/>
        <v>101.38669595661428</v>
      </c>
      <c r="F7" s="18">
        <f t="shared" si="0"/>
        <v>104.16352028557698</v>
      </c>
      <c r="G7" s="18">
        <f t="shared" si="0"/>
        <v>105.48500034324155</v>
      </c>
      <c r="H7" s="18">
        <f t="shared" si="0"/>
        <v>107.76069197501201</v>
      </c>
      <c r="I7" s="18">
        <f t="shared" si="0"/>
        <v>110.52035422530375</v>
      </c>
      <c r="J7" s="18">
        <f t="shared" si="0"/>
        <v>107.75725955927781</v>
      </c>
      <c r="K7" s="18">
        <f t="shared" si="0"/>
        <v>107.97350175053202</v>
      </c>
      <c r="L7" s="18">
        <f t="shared" si="0"/>
        <v>109.2915493924624</v>
      </c>
      <c r="M7" s="18">
        <f t="shared" si="0"/>
        <v>108.51239102080044</v>
      </c>
      <c r="N7" s="18">
        <f t="shared" si="0"/>
        <v>108.77668703233334</v>
      </c>
      <c r="O7" s="18">
        <f t="shared" si="0"/>
        <v>109.07530720120819</v>
      </c>
      <c r="P7" s="18">
        <f t="shared" si="0"/>
        <v>108.65312006590237</v>
      </c>
      <c r="Q7" s="18">
        <f>IF(Q6="","",((Q6/$D$6)*100))</f>
        <v>106.18521315301707</v>
      </c>
      <c r="R7" s="18">
        <f>R6/$D$6*100</f>
        <v>106.03761927644678</v>
      </c>
      <c r="S7" s="18">
        <f>S6/$D$6*100</f>
        <v>104.40378938697054</v>
      </c>
      <c r="T7" s="18">
        <f>T6/$D$6*100</f>
        <v>105.72526944463512</v>
      </c>
      <c r="U7" s="18">
        <f>U6/$D$6*100</f>
        <v>106.9472094460081</v>
      </c>
      <c r="V7" s="18">
        <f>V6/$D$6*100</f>
        <v>108.71147113338367</v>
      </c>
      <c r="W7" s="18">
        <f t="shared" ref="W7" si="1">W6/$D$6*100</f>
        <v>109.5695750669321</v>
      </c>
      <c r="X7" s="18">
        <f>X6/$D$6*100</f>
        <v>111.66678108052446</v>
      </c>
      <c r="Y7" s="18">
        <f>Y6/$D$6*100</f>
        <v>125.33809294981808</v>
      </c>
      <c r="Z7" s="18">
        <f>Z6/$D$6*100</f>
        <v>125.33809294981808</v>
      </c>
      <c r="AA7" s="18">
        <f>AA6/$D$6*100</f>
        <v>124.76144710647353</v>
      </c>
      <c r="AB7" s="18">
        <f>AB6/$D$6*100</f>
        <v>131.24871284409966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2:65" x14ac:dyDescent="0.3">
      <c r="B8" s="1"/>
      <c r="C8" s="2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2:65" x14ac:dyDescent="0.3">
      <c r="B9" s="1"/>
      <c r="C9" s="20" t="s">
        <v>5</v>
      </c>
      <c r="D9" s="19">
        <v>39083</v>
      </c>
      <c r="E9" s="19">
        <v>39448</v>
      </c>
      <c r="F9" s="19">
        <v>39814</v>
      </c>
      <c r="G9" s="19">
        <v>40179</v>
      </c>
      <c r="H9" s="19">
        <v>40544</v>
      </c>
      <c r="I9" s="19">
        <v>40909</v>
      </c>
      <c r="J9" s="19">
        <v>41275</v>
      </c>
      <c r="K9" s="19">
        <v>41640</v>
      </c>
      <c r="L9" s="19">
        <v>42005</v>
      </c>
      <c r="M9" s="19">
        <v>42370</v>
      </c>
      <c r="N9" s="19">
        <v>42736</v>
      </c>
      <c r="O9" s="19">
        <v>43101</v>
      </c>
      <c r="P9" s="19">
        <v>43466</v>
      </c>
      <c r="Q9" s="19">
        <v>43831</v>
      </c>
      <c r="R9" s="1">
        <v>2021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2:65" x14ac:dyDescent="0.3">
      <c r="B10" s="1"/>
      <c r="C10" s="21" t="s">
        <v>32</v>
      </c>
      <c r="D10" s="37">
        <v>2.8561260000000002</v>
      </c>
      <c r="E10" s="37">
        <v>3.0029650000000001</v>
      </c>
      <c r="F10" s="37">
        <v>3.0973329999999999</v>
      </c>
      <c r="G10" s="37">
        <v>3.1634449999999998</v>
      </c>
      <c r="H10" s="37">
        <v>3.285304</v>
      </c>
      <c r="I10" s="37">
        <v>3.4142030000000001</v>
      </c>
      <c r="J10" s="37">
        <v>3.4977510000000001</v>
      </c>
      <c r="K10" s="37">
        <v>3.5065789999999999</v>
      </c>
      <c r="L10" s="37">
        <v>3.4094600000000002</v>
      </c>
      <c r="M10" s="37">
        <v>3.3505150000000001</v>
      </c>
      <c r="N10" s="37">
        <v>3.4544000000000001</v>
      </c>
      <c r="O10" s="37">
        <v>3.5516999999999999</v>
      </c>
      <c r="P10" s="37">
        <v>3.6404999999999998</v>
      </c>
      <c r="Q10" s="37">
        <v>3.7324999999999999</v>
      </c>
      <c r="R10" s="1">
        <v>3.9266000000000001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2:65" x14ac:dyDescent="0.3">
      <c r="B11" s="1"/>
      <c r="C11" s="22" t="s">
        <v>33</v>
      </c>
      <c r="D11" s="18">
        <f>IF(D10="","",((D10/$D$10)*100))</f>
        <v>100</v>
      </c>
      <c r="E11" s="18">
        <f>IF(E10="","",((E10/$D$10)*100))</f>
        <v>105.14119475121196</v>
      </c>
      <c r="F11" s="18">
        <f t="shared" ref="F11:M11" si="2">IF(F10="","",((F10/$D$10)*100))</f>
        <v>108.44525066471155</v>
      </c>
      <c r="G11" s="18">
        <f t="shared" si="2"/>
        <v>110.75999448203615</v>
      </c>
      <c r="H11" s="18">
        <f t="shared" si="2"/>
        <v>115.02657795909563</v>
      </c>
      <c r="I11" s="18">
        <f t="shared" si="2"/>
        <v>119.53964916113644</v>
      </c>
      <c r="J11" s="18">
        <f t="shared" si="2"/>
        <v>122.46487024732102</v>
      </c>
      <c r="K11" s="18">
        <f t="shared" si="2"/>
        <v>122.77396025245383</v>
      </c>
      <c r="L11" s="18">
        <f t="shared" si="2"/>
        <v>119.37358505892246</v>
      </c>
      <c r="M11" s="18">
        <f t="shared" si="2"/>
        <v>117.30977554911792</v>
      </c>
      <c r="N11" s="18">
        <f>IF(N10="","",((N10/$D$10)*100))</f>
        <v>120.94704505333449</v>
      </c>
      <c r="O11" s="18">
        <f t="shared" ref="O11" si="3">IF(O10="","",((O10/$D$10)*100))</f>
        <v>124.35375750229505</v>
      </c>
      <c r="P11" s="18">
        <f>IF(P10="","",((P10/$D$10)*100))</f>
        <v>127.46286403330944</v>
      </c>
      <c r="Q11" s="18">
        <f>IF(Q10="","",((Q10/$D$10)*100))</f>
        <v>130.68401043931536</v>
      </c>
      <c r="R11" s="18">
        <f>IF(R10="","",((R10/$D$10)*100))</f>
        <v>137.47992910676911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2:65" x14ac:dyDescent="0.3">
      <c r="B12" s="1"/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3"/>
      <c r="Q12" s="13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2:65" x14ac:dyDescent="0.3">
      <c r="B13" s="1"/>
      <c r="C13" s="42" t="s">
        <v>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2:65" ht="14.4" customHeight="1" x14ac:dyDescent="0.3">
      <c r="B14" s="1"/>
      <c r="C14" s="20" t="s">
        <v>5</v>
      </c>
      <c r="D14" s="32">
        <v>42005</v>
      </c>
      <c r="E14" s="32">
        <v>42036</v>
      </c>
      <c r="F14" s="32">
        <v>42064</v>
      </c>
      <c r="G14" s="32">
        <v>42095</v>
      </c>
      <c r="H14" s="32">
        <v>42125</v>
      </c>
      <c r="I14" s="32">
        <v>42156</v>
      </c>
      <c r="J14" s="32">
        <v>42186</v>
      </c>
      <c r="K14" s="32">
        <v>42217</v>
      </c>
      <c r="L14" s="32">
        <v>42248</v>
      </c>
      <c r="M14" s="32">
        <v>42278</v>
      </c>
      <c r="N14" s="32">
        <v>42309</v>
      </c>
      <c r="O14" s="32">
        <v>42339</v>
      </c>
      <c r="P14" s="32">
        <v>42370</v>
      </c>
      <c r="Q14" s="32">
        <v>42401</v>
      </c>
      <c r="R14" s="32">
        <v>42430</v>
      </c>
      <c r="S14" s="32">
        <v>42461</v>
      </c>
      <c r="T14" s="32">
        <v>42491</v>
      </c>
      <c r="U14" s="32">
        <v>42522</v>
      </c>
      <c r="V14" s="32">
        <v>42552</v>
      </c>
      <c r="W14" s="32">
        <v>42583</v>
      </c>
      <c r="X14" s="32">
        <v>42614</v>
      </c>
      <c r="Y14" s="32">
        <v>42644</v>
      </c>
      <c r="Z14" s="32">
        <v>42675</v>
      </c>
      <c r="AA14" s="32">
        <v>42705</v>
      </c>
      <c r="AB14" s="32">
        <v>42736</v>
      </c>
      <c r="AC14" s="32">
        <v>42767</v>
      </c>
      <c r="AD14" s="32">
        <v>42795</v>
      </c>
      <c r="AE14" s="32">
        <v>42826</v>
      </c>
      <c r="AF14" s="32">
        <v>42856</v>
      </c>
      <c r="AG14" s="32">
        <v>42887</v>
      </c>
      <c r="AH14" s="32">
        <v>42917</v>
      </c>
      <c r="AI14" s="32">
        <v>42948</v>
      </c>
      <c r="AJ14" s="32">
        <v>42979</v>
      </c>
      <c r="AK14" s="32">
        <v>43009</v>
      </c>
      <c r="AL14" s="32">
        <v>43040</v>
      </c>
      <c r="AM14" s="32">
        <v>43070</v>
      </c>
      <c r="AN14" s="32">
        <v>43101</v>
      </c>
      <c r="AO14" s="32">
        <v>43132</v>
      </c>
      <c r="AP14" s="32">
        <v>43160</v>
      </c>
      <c r="AQ14" s="32">
        <v>43191</v>
      </c>
      <c r="AR14" s="32">
        <v>43221</v>
      </c>
      <c r="AS14" s="32">
        <v>43252</v>
      </c>
      <c r="AT14" s="32">
        <v>43282</v>
      </c>
      <c r="AU14" s="32">
        <v>43313</v>
      </c>
      <c r="AV14" s="32">
        <v>43344</v>
      </c>
      <c r="AW14" s="32">
        <v>43374</v>
      </c>
      <c r="AX14" s="32">
        <v>43405</v>
      </c>
      <c r="AY14" s="32">
        <v>43435</v>
      </c>
      <c r="AZ14" s="32">
        <v>43466</v>
      </c>
      <c r="BA14" s="32">
        <v>43497</v>
      </c>
      <c r="BB14" s="32">
        <v>43525</v>
      </c>
      <c r="BC14" s="32">
        <v>43556</v>
      </c>
      <c r="BD14" s="32">
        <v>43586</v>
      </c>
      <c r="BE14" s="32">
        <v>43617</v>
      </c>
      <c r="BF14" s="32">
        <v>43647</v>
      </c>
      <c r="BG14" s="32">
        <v>43678</v>
      </c>
      <c r="BH14" s="32">
        <v>43709</v>
      </c>
      <c r="BI14" s="32">
        <v>43739</v>
      </c>
      <c r="BJ14" s="32">
        <v>43770</v>
      </c>
      <c r="BK14" s="32">
        <v>43800</v>
      </c>
      <c r="BL14" s="1"/>
      <c r="BM14" s="1"/>
    </row>
    <row r="15" spans="2:65" ht="14.4" customHeight="1" x14ac:dyDescent="0.3">
      <c r="B15" s="1"/>
      <c r="C15" s="21" t="s">
        <v>20</v>
      </c>
      <c r="D15" s="33">
        <v>3.1655000000000002</v>
      </c>
      <c r="E15" s="33">
        <v>3.1655000000000002</v>
      </c>
      <c r="F15" s="33">
        <v>3.1655000000000002</v>
      </c>
      <c r="G15" s="33">
        <v>3.1655000000000002</v>
      </c>
      <c r="H15" s="33">
        <v>3.1655000000000002</v>
      </c>
      <c r="I15" s="33">
        <v>3.0935999999999999</v>
      </c>
      <c r="J15" s="33">
        <v>3.0935999999999999</v>
      </c>
      <c r="K15" s="33">
        <v>3.0935999999999999</v>
      </c>
      <c r="L15" s="33">
        <v>3.0935999999999999</v>
      </c>
      <c r="M15" s="33">
        <v>3.0935999999999999</v>
      </c>
      <c r="N15" s="33">
        <v>3.0935999999999999</v>
      </c>
      <c r="O15" s="33">
        <v>3.0893000000000002</v>
      </c>
      <c r="P15" s="33">
        <v>3.0893000000000002</v>
      </c>
      <c r="Q15" s="33">
        <v>3.0893000000000002</v>
      </c>
      <c r="R15" s="33">
        <v>3.0893000000000002</v>
      </c>
      <c r="S15" s="33">
        <v>3.0893000000000002</v>
      </c>
      <c r="T15" s="33">
        <v>3.0893000000000002</v>
      </c>
      <c r="U15" s="33">
        <v>3.0417000000000001</v>
      </c>
      <c r="V15" s="33">
        <v>3.0417000000000001</v>
      </c>
      <c r="W15" s="33">
        <v>3.0417000000000001</v>
      </c>
      <c r="X15" s="33">
        <v>3.0417000000000001</v>
      </c>
      <c r="Y15" s="33">
        <v>3.0417000000000001</v>
      </c>
      <c r="Z15" s="33">
        <v>3.0417000000000001</v>
      </c>
      <c r="AA15" s="104">
        <f>$T$6</f>
        <v>3.0802</v>
      </c>
      <c r="AB15" s="104">
        <f>$T$6</f>
        <v>3.0802</v>
      </c>
      <c r="AC15" s="104">
        <f>$T$6</f>
        <v>3.0802</v>
      </c>
      <c r="AD15" s="104">
        <f t="shared" ref="AD15:AF15" si="4">$T$6</f>
        <v>3.0802</v>
      </c>
      <c r="AE15" s="104">
        <f t="shared" si="4"/>
        <v>3.0802</v>
      </c>
      <c r="AF15" s="104">
        <f t="shared" si="4"/>
        <v>3.0802</v>
      </c>
      <c r="AG15" s="127">
        <f>$U$6</f>
        <v>3.1158000000000001</v>
      </c>
      <c r="AH15" s="127">
        <f t="shared" ref="AH15:AL15" si="5">$U$6</f>
        <v>3.1158000000000001</v>
      </c>
      <c r="AI15" s="127">
        <f t="shared" si="5"/>
        <v>3.1158000000000001</v>
      </c>
      <c r="AJ15" s="127">
        <f t="shared" si="5"/>
        <v>3.1158000000000001</v>
      </c>
      <c r="AK15" s="127">
        <f>$U$6</f>
        <v>3.1158000000000001</v>
      </c>
      <c r="AL15" s="127">
        <f t="shared" si="5"/>
        <v>3.1158000000000001</v>
      </c>
      <c r="AM15" s="1">
        <f>3.1672</f>
        <v>3.1671999999999998</v>
      </c>
      <c r="AN15" s="127">
        <f>$W$6</f>
        <v>3.1922000000000001</v>
      </c>
      <c r="AO15" s="127">
        <f t="shared" ref="AO15:AW15" si="6">$W$6</f>
        <v>3.1922000000000001</v>
      </c>
      <c r="AP15" s="127">
        <f t="shared" si="6"/>
        <v>3.1922000000000001</v>
      </c>
      <c r="AQ15" s="127">
        <f t="shared" si="6"/>
        <v>3.1922000000000001</v>
      </c>
      <c r="AR15" s="127">
        <f t="shared" si="6"/>
        <v>3.1922000000000001</v>
      </c>
      <c r="AS15" s="127">
        <f t="shared" si="6"/>
        <v>3.1922000000000001</v>
      </c>
      <c r="AT15" s="127">
        <f t="shared" si="6"/>
        <v>3.1922000000000001</v>
      </c>
      <c r="AU15" s="127">
        <f t="shared" si="6"/>
        <v>3.1922000000000001</v>
      </c>
      <c r="AV15" s="127">
        <f t="shared" si="6"/>
        <v>3.1922000000000001</v>
      </c>
      <c r="AW15" s="127">
        <f t="shared" si="6"/>
        <v>3.1922000000000001</v>
      </c>
      <c r="AX15" s="127">
        <f>$W$6</f>
        <v>3.1922000000000001</v>
      </c>
      <c r="AY15" s="1">
        <v>3.2532999999999999</v>
      </c>
      <c r="AZ15" s="127">
        <f>$Y$6</f>
        <v>3.6516000000000002</v>
      </c>
      <c r="BA15" s="127">
        <f t="shared" ref="BA15:BJ15" si="7">$Y$6</f>
        <v>3.6516000000000002</v>
      </c>
      <c r="BB15" s="127">
        <f t="shared" si="7"/>
        <v>3.6516000000000002</v>
      </c>
      <c r="BC15" s="127">
        <f>$Y$6</f>
        <v>3.6516000000000002</v>
      </c>
      <c r="BD15" s="127">
        <f t="shared" si="7"/>
        <v>3.6516000000000002</v>
      </c>
      <c r="BE15" s="127">
        <f t="shared" si="7"/>
        <v>3.6516000000000002</v>
      </c>
      <c r="BF15" s="127">
        <f t="shared" si="7"/>
        <v>3.6516000000000002</v>
      </c>
      <c r="BG15" s="127">
        <f t="shared" si="7"/>
        <v>3.6516000000000002</v>
      </c>
      <c r="BH15" s="127">
        <f t="shared" si="7"/>
        <v>3.6516000000000002</v>
      </c>
      <c r="BI15" s="127">
        <f t="shared" si="7"/>
        <v>3.6516000000000002</v>
      </c>
      <c r="BJ15" s="127">
        <f t="shared" si="7"/>
        <v>3.6516000000000002</v>
      </c>
      <c r="BK15" s="127">
        <f>$Y$6</f>
        <v>3.6516000000000002</v>
      </c>
      <c r="BL15" s="1"/>
      <c r="BM15" s="1"/>
    </row>
    <row r="16" spans="2:65" x14ac:dyDescent="0.3">
      <c r="B16" s="1"/>
      <c r="C16" s="21" t="s">
        <v>4</v>
      </c>
      <c r="D16" s="34">
        <f>IF((D15=""),"",(D15/$D$6*100))</f>
        <v>108.65312006590237</v>
      </c>
      <c r="E16" s="34">
        <f t="shared" ref="E16:N16" si="8">IF((E15=""),"",(E15/$D$6*100))</f>
        <v>108.65312006590237</v>
      </c>
      <c r="F16" s="34">
        <f t="shared" si="8"/>
        <v>108.65312006590237</v>
      </c>
      <c r="G16" s="34">
        <f t="shared" si="8"/>
        <v>108.65312006590237</v>
      </c>
      <c r="H16" s="34">
        <f t="shared" si="8"/>
        <v>108.65312006590237</v>
      </c>
      <c r="I16" s="34">
        <f t="shared" si="8"/>
        <v>106.18521315301707</v>
      </c>
      <c r="J16" s="34">
        <f t="shared" si="8"/>
        <v>106.18521315301707</v>
      </c>
      <c r="K16" s="34">
        <f t="shared" si="8"/>
        <v>106.18521315301707</v>
      </c>
      <c r="L16" s="34">
        <f t="shared" si="8"/>
        <v>106.18521315301707</v>
      </c>
      <c r="M16" s="34">
        <f>IF((M15=""),"",(M15/$D$6*100))</f>
        <v>106.18521315301707</v>
      </c>
      <c r="N16" s="34">
        <f t="shared" si="8"/>
        <v>106.18521315301707</v>
      </c>
      <c r="O16" s="34">
        <f>$R7</f>
        <v>106.03761927644678</v>
      </c>
      <c r="P16" s="34">
        <f t="shared" ref="P16:S16" si="9">$R7</f>
        <v>106.03761927644678</v>
      </c>
      <c r="Q16" s="34">
        <f>$R7</f>
        <v>106.03761927644678</v>
      </c>
      <c r="R16" s="34">
        <f t="shared" si="9"/>
        <v>106.03761927644678</v>
      </c>
      <c r="S16" s="34">
        <f t="shared" si="9"/>
        <v>106.03761927644678</v>
      </c>
      <c r="T16" s="34">
        <f>$R7</f>
        <v>106.03761927644678</v>
      </c>
      <c r="U16" s="34">
        <f t="shared" ref="U16:Z16" si="10">$S7</f>
        <v>104.40378938697054</v>
      </c>
      <c r="V16" s="34">
        <f t="shared" si="10"/>
        <v>104.40378938697054</v>
      </c>
      <c r="W16" s="34">
        <f>$S7</f>
        <v>104.40378938697054</v>
      </c>
      <c r="X16" s="34">
        <f t="shared" si="10"/>
        <v>104.40378938697054</v>
      </c>
      <c r="Y16" s="34">
        <f t="shared" si="10"/>
        <v>104.40378938697054</v>
      </c>
      <c r="Z16" s="34">
        <f t="shared" si="10"/>
        <v>104.40378938697054</v>
      </c>
      <c r="AA16" s="34">
        <f>T7</f>
        <v>105.72526944463512</v>
      </c>
      <c r="AB16" s="126">
        <f>$T$7</f>
        <v>105.72526944463512</v>
      </c>
      <c r="AC16" s="126">
        <f t="shared" ref="AC16:AE16" si="11">$T$7</f>
        <v>105.72526944463512</v>
      </c>
      <c r="AD16" s="126">
        <f t="shared" si="11"/>
        <v>105.72526944463512</v>
      </c>
      <c r="AE16" s="126">
        <f t="shared" si="11"/>
        <v>105.72526944463512</v>
      </c>
      <c r="AF16" s="126">
        <f>$T$7</f>
        <v>105.72526944463512</v>
      </c>
      <c r="AG16" s="126">
        <f>U7</f>
        <v>106.9472094460081</v>
      </c>
      <c r="AH16" s="126">
        <f>$AG$16</f>
        <v>106.9472094460081</v>
      </c>
      <c r="AI16" s="126">
        <f t="shared" ref="AI16:AK16" si="12">$AG$16</f>
        <v>106.9472094460081</v>
      </c>
      <c r="AJ16" s="126">
        <f t="shared" si="12"/>
        <v>106.9472094460081</v>
      </c>
      <c r="AK16" s="126">
        <f t="shared" si="12"/>
        <v>106.9472094460081</v>
      </c>
      <c r="AL16" s="126">
        <f>$AG$16</f>
        <v>106.9472094460081</v>
      </c>
      <c r="AM16" s="126">
        <v>108.71</v>
      </c>
      <c r="AN16" s="126">
        <f>$W$7</f>
        <v>109.5695750669321</v>
      </c>
      <c r="AO16" s="126">
        <f t="shared" ref="AO16:AX16" si="13">$W$7</f>
        <v>109.5695750669321</v>
      </c>
      <c r="AP16" s="126">
        <f t="shared" si="13"/>
        <v>109.5695750669321</v>
      </c>
      <c r="AQ16" s="126">
        <f t="shared" si="13"/>
        <v>109.5695750669321</v>
      </c>
      <c r="AR16" s="126">
        <f t="shared" si="13"/>
        <v>109.5695750669321</v>
      </c>
      <c r="AS16" s="126">
        <f t="shared" si="13"/>
        <v>109.5695750669321</v>
      </c>
      <c r="AT16" s="126">
        <f t="shared" si="13"/>
        <v>109.5695750669321</v>
      </c>
      <c r="AU16" s="126">
        <f t="shared" si="13"/>
        <v>109.5695750669321</v>
      </c>
      <c r="AV16" s="126">
        <f t="shared" si="13"/>
        <v>109.5695750669321</v>
      </c>
      <c r="AW16" s="126">
        <f t="shared" si="13"/>
        <v>109.5695750669321</v>
      </c>
      <c r="AX16" s="126">
        <f t="shared" si="13"/>
        <v>109.5695750669321</v>
      </c>
      <c r="AY16" s="1">
        <v>111.67</v>
      </c>
      <c r="AZ16" s="1">
        <v>125.34</v>
      </c>
      <c r="BA16" s="1">
        <v>125.34</v>
      </c>
      <c r="BB16" s="1">
        <v>125.34</v>
      </c>
      <c r="BC16" s="1">
        <v>125.34</v>
      </c>
      <c r="BD16" s="1">
        <v>125.34</v>
      </c>
      <c r="BE16" s="1">
        <v>125.34</v>
      </c>
      <c r="BF16" s="1">
        <v>125.34</v>
      </c>
      <c r="BG16" s="1">
        <v>125.34</v>
      </c>
      <c r="BH16" s="1">
        <v>125.34</v>
      </c>
      <c r="BI16" s="1">
        <v>125.34</v>
      </c>
      <c r="BJ16" s="1">
        <v>125.34</v>
      </c>
      <c r="BK16" s="1">
        <v>125.34</v>
      </c>
      <c r="BL16" s="1"/>
      <c r="BM16" s="1"/>
    </row>
    <row r="17" spans="2:65" x14ac:dyDescent="0.3">
      <c r="B17" s="1"/>
      <c r="C17" s="22" t="s">
        <v>7</v>
      </c>
      <c r="D17" s="18">
        <v>99.846208690046296</v>
      </c>
      <c r="E17" s="18">
        <v>100.26003267963701</v>
      </c>
      <c r="F17" s="18">
        <v>100.322366736348</v>
      </c>
      <c r="G17" s="18">
        <v>100.69888798864</v>
      </c>
      <c r="H17" s="18">
        <v>100.86139328073899</v>
      </c>
      <c r="I17" s="18">
        <v>101.014357658547</v>
      </c>
      <c r="J17" s="18">
        <v>101.014357658547</v>
      </c>
      <c r="K17" s="18">
        <v>101.084091452914</v>
      </c>
      <c r="L17" s="17">
        <v>101.15</v>
      </c>
      <c r="M17" s="18">
        <v>101.50310491211999</v>
      </c>
      <c r="N17" s="18">
        <v>101.606835864554</v>
      </c>
      <c r="O17" s="18">
        <v>101.48004261018301</v>
      </c>
      <c r="P17" s="18">
        <v>101.587742057592</v>
      </c>
      <c r="Q17" s="18">
        <v>101.64699873563499</v>
      </c>
      <c r="R17" s="18">
        <v>102.57381248880699</v>
      </c>
      <c r="S17" s="18">
        <v>102.748438816909</v>
      </c>
      <c r="T17" s="18">
        <v>103.07591575841499</v>
      </c>
      <c r="U17" s="18">
        <v>103.18673740442</v>
      </c>
      <c r="V17" s="18">
        <v>103.309715819771</v>
      </c>
      <c r="W17" s="18">
        <v>103.257799155352</v>
      </c>
      <c r="X17" s="18">
        <v>103.04</v>
      </c>
      <c r="Y17" s="18">
        <v>103.34</v>
      </c>
      <c r="Z17" s="18">
        <v>103.41</v>
      </c>
      <c r="AA17" s="18">
        <v>103.54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"/>
      <c r="BM17" s="1"/>
    </row>
    <row r="18" spans="2:65" x14ac:dyDescent="0.3">
      <c r="B18" s="1"/>
      <c r="C18" s="1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3"/>
      <c r="Q18" s="13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2:65" x14ac:dyDescent="0.3">
      <c r="B19" s="1"/>
      <c r="C19" s="43" t="s">
        <v>22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3"/>
      <c r="Q19" s="13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2:65" x14ac:dyDescent="0.3">
      <c r="B20" s="1"/>
      <c r="C20" s="23"/>
      <c r="D20" s="28">
        <v>2007</v>
      </c>
      <c r="E20" s="24">
        <v>2008</v>
      </c>
      <c r="F20" s="24">
        <v>2009</v>
      </c>
      <c r="G20" s="24">
        <v>2010</v>
      </c>
      <c r="H20" s="24">
        <v>2011</v>
      </c>
      <c r="I20" s="24">
        <v>2012</v>
      </c>
      <c r="J20" s="24">
        <v>2013</v>
      </c>
      <c r="K20" s="24">
        <v>2014</v>
      </c>
      <c r="L20" s="24">
        <v>2015</v>
      </c>
      <c r="M20" s="150">
        <v>2016</v>
      </c>
      <c r="N20" s="150">
        <v>2017</v>
      </c>
      <c r="O20" s="150">
        <v>2018</v>
      </c>
      <c r="P20" s="151">
        <v>2019</v>
      </c>
      <c r="Q20" s="151">
        <v>2020</v>
      </c>
      <c r="R20" s="151">
        <v>2021</v>
      </c>
      <c r="S20" s="16"/>
      <c r="T20" s="16"/>
      <c r="U20" s="16"/>
      <c r="V20" s="16"/>
      <c r="W20" s="16"/>
      <c r="X20" s="16"/>
      <c r="Y20" s="16"/>
      <c r="Z20" s="16"/>
      <c r="AA20" s="1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2:65" x14ac:dyDescent="0.3">
      <c r="B21" s="1"/>
      <c r="C21" s="23" t="s">
        <v>6</v>
      </c>
      <c r="D21" s="52" t="s">
        <v>34</v>
      </c>
      <c r="E21" s="53" t="s">
        <v>34</v>
      </c>
      <c r="F21" s="53" t="s">
        <v>34</v>
      </c>
      <c r="G21" s="27">
        <f>(D7*5+E7*6+F7)/12</f>
        <v>101.04030800210522</v>
      </c>
      <c r="H21" s="27">
        <f>(F7*5+G7*6+H7)/12</f>
        <v>105.12402462186219</v>
      </c>
      <c r="I21" s="27">
        <f>(H7*5+I7+J7*5+K7)/12</f>
        <v>108.00696780394041</v>
      </c>
      <c r="J21" s="27">
        <f>(K7*5+L7*6+M7)/12</f>
        <v>108.67743301068624</v>
      </c>
      <c r="K21" s="27">
        <f>(N7*5+O7*6+P7)/12</f>
        <v>108.91569986956819</v>
      </c>
      <c r="L21" s="27">
        <f>IF(O16="","",(AVERAGE(D16:O16)))</f>
        <v>107.20120821033844</v>
      </c>
      <c r="M21" s="34">
        <f>AVERAGE(P16:AA16)</f>
        <v>105.1946751790577</v>
      </c>
      <c r="N21" s="13">
        <f>AVERAGE(AB16:AM16)</f>
        <v>106.58496699160202</v>
      </c>
      <c r="O21" s="13">
        <f>AVERAGE(AN16:AY16)</f>
        <v>109.74461047802112</v>
      </c>
      <c r="P21" s="13">
        <f>AVERAGE(AZ16:BK16)</f>
        <v>125.33999999999999</v>
      </c>
      <c r="Q21" s="13">
        <f>AA7</f>
        <v>124.76144710647353</v>
      </c>
      <c r="R21" s="13">
        <f>AB7</f>
        <v>131.24871284409966</v>
      </c>
      <c r="S21" s="16"/>
      <c r="T21" s="16"/>
      <c r="U21" s="16"/>
      <c r="V21" s="16"/>
      <c r="W21" s="16"/>
      <c r="X21" s="16"/>
      <c r="Y21" s="16"/>
      <c r="Z21" s="16"/>
      <c r="AA21" s="1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2:65" x14ac:dyDescent="0.3">
      <c r="B22" s="1"/>
      <c r="C22" s="76" t="s">
        <v>40</v>
      </c>
      <c r="D22" s="77">
        <f>D11</f>
        <v>100</v>
      </c>
      <c r="E22" s="78">
        <f>E11</f>
        <v>105.14119475121196</v>
      </c>
      <c r="F22" s="78">
        <f t="shared" ref="F22:K22" si="14">F11</f>
        <v>108.44525066471155</v>
      </c>
      <c r="G22" s="34">
        <f t="shared" si="14"/>
        <v>110.75999448203615</v>
      </c>
      <c r="H22" s="34">
        <f t="shared" si="14"/>
        <v>115.02657795909563</v>
      </c>
      <c r="I22" s="34">
        <f t="shared" si="14"/>
        <v>119.53964916113644</v>
      </c>
      <c r="J22" s="34">
        <f t="shared" si="14"/>
        <v>122.46487024732102</v>
      </c>
      <c r="K22" s="34">
        <f t="shared" si="14"/>
        <v>122.77396025245383</v>
      </c>
      <c r="L22" s="34">
        <f>L11</f>
        <v>119.37358505892246</v>
      </c>
      <c r="M22" s="34">
        <f>M11</f>
        <v>117.30977554911792</v>
      </c>
      <c r="N22" s="13">
        <f>N11</f>
        <v>120.94704505333449</v>
      </c>
      <c r="O22" s="13">
        <f>O11</f>
        <v>124.35375750229505</v>
      </c>
      <c r="P22" s="13">
        <f>P11</f>
        <v>127.46286403330944</v>
      </c>
      <c r="Q22" s="13">
        <v>130.68</v>
      </c>
      <c r="R22" s="13">
        <f>R11</f>
        <v>137.47992910676911</v>
      </c>
      <c r="S22" s="16"/>
      <c r="T22" s="16"/>
      <c r="U22" s="16"/>
      <c r="V22" s="16"/>
      <c r="W22" s="16"/>
      <c r="X22" s="16"/>
      <c r="Y22" s="16"/>
      <c r="Z22" s="16"/>
      <c r="AA22" s="1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2:65" x14ac:dyDescent="0.3">
      <c r="B23" s="1"/>
      <c r="C23" s="26" t="s">
        <v>7</v>
      </c>
      <c r="D23" s="29">
        <v>87.04</v>
      </c>
      <c r="E23" s="17">
        <v>90.95</v>
      </c>
      <c r="F23" s="17">
        <v>90.9</v>
      </c>
      <c r="G23" s="17">
        <v>92.89</v>
      </c>
      <c r="H23" s="17">
        <v>96.17</v>
      </c>
      <c r="I23" s="17">
        <v>98.9</v>
      </c>
      <c r="J23" s="17">
        <v>100</v>
      </c>
      <c r="K23" s="18">
        <v>100.34</v>
      </c>
      <c r="L23" s="17">
        <v>100.9</v>
      </c>
      <c r="M23" s="17">
        <v>102.89</v>
      </c>
      <c r="N23" s="18">
        <v>105.49</v>
      </c>
      <c r="O23" s="17">
        <v>107.35</v>
      </c>
      <c r="P23" s="18">
        <v>108.92</v>
      </c>
      <c r="Q23" s="13">
        <v>109.59</v>
      </c>
      <c r="R23" s="16">
        <v>112.26</v>
      </c>
      <c r="S23" s="16"/>
      <c r="T23" s="16"/>
      <c r="U23" s="16"/>
      <c r="V23" s="16"/>
      <c r="W23" s="16"/>
      <c r="X23" s="16"/>
      <c r="Y23" s="16"/>
      <c r="Z23" s="16"/>
      <c r="AA23" s="16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x14ac:dyDescent="0.3">
      <c r="B24" s="1"/>
      <c r="C24" s="1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3"/>
      <c r="Q24" s="13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2:65" ht="22.95" customHeight="1" x14ac:dyDescent="0.3">
      <c r="B26" s="3"/>
      <c r="C26" s="3"/>
      <c r="D26" s="3"/>
      <c r="E26" s="1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49"/>
      <c r="AO26" s="149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2:65" x14ac:dyDescent="0.3">
      <c r="E27" s="14"/>
    </row>
  </sheetData>
  <sheetProtection algorithmName="SHA-512" hashValue="LCnupRayTHqQU6TgQ3OV8IIEsvGZO/2TiVX9KSPWVLbz1Vexw7CsmCWT/sM5lCwwhWumscR7wOfZuNX6njeKUQ==" saltValue="0o/bsaSFmEhdRP5dxL/6/g==" spinCount="100000" sheet="1" objects="1" scenarios="1"/>
  <mergeCells count="1">
    <mergeCell ref="B2:R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3DE71E60D5E48A00ED9BB7FCB75F7" ma:contentTypeVersion="12" ma:contentTypeDescription="Create a new document." ma:contentTypeScope="" ma:versionID="d0117da2091de1f723c7d5baec661af0">
  <xsd:schema xmlns:xsd="http://www.w3.org/2001/XMLSchema" xmlns:xs="http://www.w3.org/2001/XMLSchema" xmlns:p="http://schemas.microsoft.com/office/2006/metadata/properties" xmlns:ns2="fb362a57-d508-4677-b364-783be61744ef" xmlns:ns3="b3f586b5-0b5f-4812-9a0f-acf7aac1044b" targetNamespace="http://schemas.microsoft.com/office/2006/metadata/properties" ma:root="true" ma:fieldsID="27065b6aedb7fe8c00168537be3582cc" ns2:_="" ns3:_="">
    <xsd:import namespace="fb362a57-d508-4677-b364-783be61744ef"/>
    <xsd:import namespace="b3f586b5-0b5f-4812-9a0f-acf7aac10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62a57-d508-4677-b364-783be6174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586b5-0b5f-4812-9a0f-acf7aac10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407E3-CD24-4DB2-8C37-0B0F481A3E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501B3D-CD2F-49D1-A9A0-42A7FAEDF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62a57-d508-4677-b364-783be61744ef"/>
    <ds:schemaRef ds:uri="b3f586b5-0b5f-4812-9a0f-acf7aac10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9C8D3A-E609-4446-B7E4-6D7277FDEFFA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b3f586b5-0b5f-4812-9a0f-acf7aac1044b"/>
    <ds:schemaRef ds:uri="fb362a57-d508-4677-b364-783be6174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Schakelblad - Onglet orientatio</vt:lpstr>
      <vt:lpstr>1.1 VVM - 2007-2021</vt:lpstr>
      <vt:lpstr>1.2 VVM 2015</vt:lpstr>
      <vt:lpstr>1.3 VVM 2016</vt:lpstr>
      <vt:lpstr>2.1 SRWT - 2007-2021</vt:lpstr>
      <vt:lpstr>2.2 SRWT 2015</vt:lpstr>
      <vt:lpstr>2.2 SRWT 2016</vt:lpstr>
      <vt:lpstr>3.  Indexes</vt:lpstr>
      <vt:lpstr>'1.1 VVM - 2007-2021'!Impression_des_titres</vt:lpstr>
      <vt:lpstr>'2.1 SRWT - 2007-2021'!Impression_des_titres</vt:lpstr>
      <vt:lpstr>'1.1 VVM - 2007-2021'!Zone_d_impression</vt:lpstr>
      <vt:lpstr>'1.2 VVM 2015'!Zone_d_impression</vt:lpstr>
      <vt:lpstr>'1.3 VVM 2016'!Zone_d_impression</vt:lpstr>
      <vt:lpstr>'2.1 SRWT - 2007-2021'!Zone_d_impression</vt:lpstr>
      <vt:lpstr>'2.2 SRWT 2015'!Zone_d_impression</vt:lpstr>
      <vt:lpstr>'2.2 SRWT 2016'!Zone_d_impression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Lannoo</dc:creator>
  <cp:lastModifiedBy>Maxime Bouche</cp:lastModifiedBy>
  <cp:lastPrinted>2020-07-17T08:14:50Z</cp:lastPrinted>
  <dcterms:created xsi:type="dcterms:W3CDTF">2015-06-01T08:18:39Z</dcterms:created>
  <dcterms:modified xsi:type="dcterms:W3CDTF">2022-07-25T12:19:49Z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0x010100CEF3DE71E60D5E48A00ED9BB7FCB75F7</vt:lpwstr>
  </property>
</Properties>
</file>